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011 Rating and Standards 0223\Active Projects\Design Manual Updates\Working Area\"/>
    </mc:Choice>
  </mc:AlternateContent>
  <xr:revisionPtr revIDLastSave="0" documentId="13_ncr:1_{930C33F8-5DA1-4BD1-9A65-2073E6B453EC}" xr6:coauthVersionLast="47" xr6:coauthVersionMax="47" xr10:uidLastSave="{00000000-0000-0000-0000-000000000000}"/>
  <bookViews>
    <workbookView xWindow="38290" yWindow="-110" windowWidth="38620" windowHeight="21820" xr2:uid="{00000000-000D-0000-FFFF-FFFF00000000}"/>
  </bookViews>
  <sheets>
    <sheet name="Ex.13" sheetId="1" r:id="rId1"/>
    <sheet name="Manual check" sheetId="2" r:id="rId2"/>
  </sheets>
  <definedNames>
    <definedName name="_xlnm._FilterDatabase" localSheetId="0" hidden="1">Ex.13!#REF!</definedName>
    <definedName name="Bearing1">Ex.13!#REF!</definedName>
    <definedName name="Bearing2">Ex.13!#REF!</definedName>
    <definedName name="Bearing3">Ex.13!#REF!</definedName>
    <definedName name="_xlnm.Criteria" localSheetId="0">Ex.13!#REF!</definedName>
    <definedName name="Eccentricity1">Ex.13!#REF!</definedName>
    <definedName name="Eccentricity2">Ex.13!#REF!</definedName>
    <definedName name="_xlnm.Print_Area" localSheetId="0">Ex.13!$A$1:$AE$130</definedName>
    <definedName name="ShearKey1">Ex.13!#REF!</definedName>
    <definedName name="ShearKey2">Ex.13!#REF!</definedName>
    <definedName name="Sliding">Ex.13!#REF!</definedName>
    <definedName name="StemCracking">Ex.13!#REF!</definedName>
    <definedName name="StemFlexure">Ex.13!#REF!</definedName>
    <definedName name="StemMinReinf">Ex.13!#REF!</definedName>
    <definedName name="StemShear">Ex.13!#REF!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4" i="2" l="1"/>
  <c r="T33" i="2"/>
  <c r="AT22" i="2"/>
  <c r="AS22" i="2"/>
  <c r="AR22" i="2"/>
  <c r="AT21" i="2"/>
  <c r="AS21" i="2"/>
  <c r="AR21" i="2"/>
  <c r="AT20" i="2"/>
  <c r="AS20" i="2"/>
  <c r="AR20" i="2"/>
  <c r="AT19" i="2"/>
  <c r="AS19" i="2"/>
  <c r="AR19" i="2"/>
  <c r="AT18" i="2"/>
  <c r="AS18" i="2"/>
  <c r="AR18" i="2"/>
  <c r="AT17" i="2"/>
  <c r="AS17" i="2"/>
  <c r="AR17" i="2"/>
  <c r="AT16" i="2"/>
  <c r="AS16" i="2"/>
  <c r="AR16" i="2"/>
  <c r="AT15" i="2"/>
  <c r="AS15" i="2"/>
  <c r="AR15" i="2"/>
  <c r="AT13" i="2"/>
  <c r="AS13" i="2"/>
  <c r="AR13" i="2"/>
  <c r="AT12" i="2"/>
  <c r="AS12" i="2"/>
  <c r="AR12" i="2"/>
  <c r="P12" i="2"/>
  <c r="AT11" i="2"/>
  <c r="AS11" i="2"/>
  <c r="AR11" i="2"/>
  <c r="P10" i="2"/>
  <c r="P7" i="2"/>
  <c r="P16" i="2" l="1"/>
  <c r="P14" i="2" s="1"/>
  <c r="P17" i="2"/>
  <c r="P18" i="2" l="1"/>
  <c r="P19" i="2" s="1"/>
  <c r="T45" i="2" s="1"/>
  <c r="AA45" i="2" s="1"/>
  <c r="T34" i="2"/>
  <c r="AA35" i="2" s="1"/>
  <c r="T36" i="2"/>
  <c r="T43" i="2"/>
  <c r="T39" i="2"/>
  <c r="T37" i="2"/>
  <c r="T38" i="2" l="1"/>
  <c r="T40" i="2" s="1"/>
  <c r="T41" i="2" s="1"/>
  <c r="AA41" i="2" s="1"/>
  <c r="AA87" i="1" l="1"/>
  <c r="AA85" i="1"/>
  <c r="T91" i="1" l="1"/>
  <c r="N93" i="1"/>
  <c r="T92" i="1"/>
  <c r="T93" i="1"/>
  <c r="T94" i="1"/>
  <c r="Q93" i="1"/>
  <c r="N94" i="1"/>
  <c r="Q94" i="1"/>
  <c r="Q92" i="1"/>
  <c r="N92" i="1"/>
</calcChain>
</file>

<file path=xl/sharedStrings.xml><?xml version="1.0" encoding="utf-8"?>
<sst xmlns="http://schemas.openxmlformats.org/spreadsheetml/2006/main" count="205" uniqueCount="167">
  <si>
    <t>kip</t>
  </si>
  <si>
    <t>deg.</t>
  </si>
  <si>
    <t>ksi</t>
  </si>
  <si>
    <t>Yield strength of the reinforcement</t>
  </si>
  <si>
    <t>in</t>
  </si>
  <si>
    <t>Bar Lookup Table</t>
  </si>
  <si>
    <t>Size</t>
  </si>
  <si>
    <t xml:space="preserve">in </t>
  </si>
  <si>
    <r>
      <t>in</t>
    </r>
    <r>
      <rPr>
        <vertAlign val="superscript"/>
        <sz val="10"/>
        <color theme="1"/>
        <rFont val="Arial"/>
        <family val="2"/>
      </rPr>
      <t>2</t>
    </r>
  </si>
  <si>
    <t>GENERAL INFORMATION</t>
  </si>
  <si>
    <t>AASHTO 5.8.3.3</t>
  </si>
  <si>
    <t>EXAMPLE 13 - VEHICLE COLLISION ON A PIER</t>
  </si>
  <si>
    <t>Determine shear capacity for Extreme II:</t>
  </si>
  <si>
    <t>Concrete Compressive strength</t>
  </si>
  <si>
    <t>f'c=</t>
  </si>
  <si>
    <t>fy=</t>
  </si>
  <si>
    <t>Vu=</t>
  </si>
  <si>
    <t>Column diameter</t>
  </si>
  <si>
    <t>D=</t>
  </si>
  <si>
    <t>Diameter in</t>
  </si>
  <si>
    <t>Clear cover</t>
  </si>
  <si>
    <t>Clr=</t>
  </si>
  <si>
    <t>#3</t>
  </si>
  <si>
    <t>Assume tie bar size</t>
  </si>
  <si>
    <t>#5</t>
  </si>
  <si>
    <t>#4</t>
  </si>
  <si>
    <t>Vertical bar size</t>
  </si>
  <si>
    <t>#9</t>
  </si>
  <si>
    <t>#6</t>
  </si>
  <si>
    <t>#7</t>
  </si>
  <si>
    <t>Diameter of the circle passing through the center of the long. reinf.</t>
  </si>
  <si>
    <t>#8</t>
  </si>
  <si>
    <t xml:space="preserve">Effective depth </t>
  </si>
  <si>
    <t>AASHTO C 5.8.2.9-2</t>
  </si>
  <si>
    <t>#10</t>
  </si>
  <si>
    <t>Effective shear depth</t>
  </si>
  <si>
    <t>#11</t>
  </si>
  <si>
    <t>Factored shear resistance</t>
  </si>
  <si>
    <t>AASHTO 5.8.2.1-2</t>
  </si>
  <si>
    <t>#14</t>
  </si>
  <si>
    <t xml:space="preserve">Nominal shear resistance </t>
  </si>
  <si>
    <t>#18</t>
  </si>
  <si>
    <t>Nominal shear resistance provided by tensile stress in concrete</t>
  </si>
  <si>
    <t>AASHTO 5.8.3.3-3</t>
  </si>
  <si>
    <t>Shear resistance provided by shear reinf</t>
  </si>
  <si>
    <t>AASHTO 5.8.3.3-4</t>
  </si>
  <si>
    <t xml:space="preserve"> Using Simplified procedure </t>
  </si>
  <si>
    <t>AASHTO 5.8.3.4.1</t>
  </si>
  <si>
    <t>Factor indicating ability of diagonally cracked concrete</t>
  </si>
  <si>
    <t>Angle of inclination of diagonal compressive stress</t>
  </si>
  <si>
    <t>Angle of inclination of transverse reinf. to long. axis</t>
  </si>
  <si>
    <t>Resistance factore for shear</t>
  </si>
  <si>
    <t>AASHTO 5.5.4.2</t>
  </si>
  <si>
    <t xml:space="preserve">Spacing of transverse Reinforcement </t>
  </si>
  <si>
    <t>S=</t>
  </si>
  <si>
    <t xml:space="preserve">Area of shear reinforcement </t>
  </si>
  <si>
    <t>AASHTO 5.8.2.5</t>
  </si>
  <si>
    <t>AASHTO 5.8.3.3-1</t>
  </si>
  <si>
    <t>AASHTO 5.8.3.3-2</t>
  </si>
  <si>
    <t xml:space="preserve">Check maximum  spacing of transverse reinf. </t>
  </si>
  <si>
    <t>AASHTO 5.8.2.9-1</t>
  </si>
  <si>
    <t>0.125*f'c=</t>
  </si>
  <si>
    <t>AASHTO 5.8.2.7-1</t>
  </si>
  <si>
    <t>For</t>
  </si>
  <si>
    <t>→</t>
  </si>
  <si>
    <r>
      <t>tie d</t>
    </r>
    <r>
      <rPr>
        <vertAlign val="subscript"/>
        <sz val="10"/>
        <color theme="1"/>
        <rFont val="Arial"/>
        <family val="2"/>
      </rPr>
      <t>bd</t>
    </r>
    <r>
      <rPr>
        <sz val="10"/>
        <color theme="1"/>
        <rFont val="Arial"/>
        <family val="2"/>
      </rPr>
      <t>=</t>
    </r>
  </si>
  <si>
    <r>
      <t>vert d</t>
    </r>
    <r>
      <rPr>
        <vertAlign val="subscript"/>
        <sz val="10"/>
        <color theme="1"/>
        <rFont val="Arial"/>
        <family val="2"/>
      </rPr>
      <t>bd</t>
    </r>
    <r>
      <rPr>
        <sz val="10"/>
        <color theme="1"/>
        <rFont val="Arial"/>
        <family val="2"/>
      </rPr>
      <t>=</t>
    </r>
  </si>
  <si>
    <r>
      <t>D</t>
    </r>
    <r>
      <rPr>
        <vertAlign val="subscript"/>
        <sz val="10"/>
        <color theme="1"/>
        <rFont val="Arial"/>
        <family val="2"/>
      </rPr>
      <t>r</t>
    </r>
    <r>
      <rPr>
        <sz val="10"/>
        <color theme="1"/>
        <rFont val="Arial"/>
        <family val="2"/>
      </rPr>
      <t>=</t>
    </r>
  </si>
  <si>
    <r>
      <t>b</t>
    </r>
    <r>
      <rPr>
        <vertAlign val="subscript"/>
        <sz val="10"/>
        <color theme="1"/>
        <rFont val="Arial"/>
        <family val="2"/>
      </rPr>
      <t>v</t>
    </r>
    <r>
      <rPr>
        <sz val="10"/>
        <color theme="1"/>
        <rFont val="Arial"/>
        <family val="2"/>
      </rPr>
      <t>=</t>
    </r>
  </si>
  <si>
    <r>
      <t>d</t>
    </r>
    <r>
      <rPr>
        <vertAlign val="subscript"/>
        <sz val="10"/>
        <color theme="1"/>
        <rFont val="Arial"/>
        <family val="2"/>
      </rPr>
      <t>e</t>
    </r>
    <r>
      <rPr>
        <sz val="10"/>
        <color theme="1"/>
        <rFont val="Arial"/>
        <family val="2"/>
      </rPr>
      <t>=</t>
    </r>
  </si>
  <si>
    <r>
      <t>d</t>
    </r>
    <r>
      <rPr>
        <vertAlign val="subscript"/>
        <sz val="10"/>
        <color theme="1"/>
        <rFont val="Arial"/>
        <family val="2"/>
      </rPr>
      <t>v</t>
    </r>
    <r>
      <rPr>
        <sz val="10"/>
        <color theme="1"/>
        <rFont val="Arial"/>
        <family val="2"/>
      </rPr>
      <t>=</t>
    </r>
  </si>
  <si>
    <r>
      <rPr>
        <sz val="10"/>
        <color theme="1"/>
        <rFont val="Symbol"/>
        <family val="1"/>
        <charset val="2"/>
      </rPr>
      <t>b</t>
    </r>
    <r>
      <rPr>
        <sz val="10"/>
        <color theme="1"/>
        <rFont val="Arial"/>
        <family val="2"/>
      </rPr>
      <t>=</t>
    </r>
  </si>
  <si>
    <r>
      <rPr>
        <sz val="10"/>
        <color theme="1"/>
        <rFont val="Symbol"/>
        <family val="1"/>
        <charset val="2"/>
      </rPr>
      <t>q</t>
    </r>
    <r>
      <rPr>
        <sz val="10"/>
        <color theme="1"/>
        <rFont val="Arial"/>
        <family val="2"/>
      </rPr>
      <t>=</t>
    </r>
  </si>
  <si>
    <r>
      <rPr>
        <sz val="10"/>
        <color theme="1"/>
        <rFont val="Symbol"/>
        <family val="1"/>
        <charset val="2"/>
      </rPr>
      <t>a</t>
    </r>
    <r>
      <rPr>
        <sz val="10"/>
        <color theme="1"/>
        <rFont val="Arial"/>
        <family val="2"/>
      </rPr>
      <t>=</t>
    </r>
  </si>
  <si>
    <r>
      <rPr>
        <sz val="10"/>
        <color theme="1"/>
        <rFont val="Symbol"/>
        <family val="1"/>
        <charset val="2"/>
      </rPr>
      <t>F</t>
    </r>
    <r>
      <rPr>
        <sz val="10"/>
        <color theme="1"/>
        <rFont val="Arial"/>
        <family val="2"/>
      </rPr>
      <t>=</t>
    </r>
  </si>
  <si>
    <r>
      <t>A</t>
    </r>
    <r>
      <rPr>
        <vertAlign val="subscript"/>
        <sz val="10"/>
        <color theme="1"/>
        <rFont val="Arial"/>
        <family val="2"/>
      </rPr>
      <t>v</t>
    </r>
    <r>
      <rPr>
        <sz val="10"/>
        <color theme="1"/>
        <rFont val="Arial"/>
        <family val="2"/>
      </rPr>
      <t>=</t>
    </r>
  </si>
  <si>
    <r>
      <t>A</t>
    </r>
    <r>
      <rPr>
        <vertAlign val="subscript"/>
        <sz val="10"/>
        <color theme="1"/>
        <rFont val="Arial"/>
        <family val="2"/>
      </rPr>
      <t>v(min)</t>
    </r>
    <r>
      <rPr>
        <sz val="10"/>
        <color theme="1"/>
        <rFont val="Arial"/>
        <family val="2"/>
      </rPr>
      <t>=</t>
    </r>
  </si>
  <si>
    <r>
      <t>V</t>
    </r>
    <r>
      <rPr>
        <vertAlign val="subscript"/>
        <sz val="10"/>
        <color theme="1"/>
        <rFont val="Arial"/>
        <family val="2"/>
      </rPr>
      <t>c</t>
    </r>
    <r>
      <rPr>
        <sz val="10"/>
        <color theme="1"/>
        <rFont val="Arial"/>
        <family val="2"/>
      </rPr>
      <t>=</t>
    </r>
  </si>
  <si>
    <r>
      <t>V</t>
    </r>
    <r>
      <rPr>
        <vertAlign val="subscript"/>
        <sz val="10"/>
        <color theme="1"/>
        <rFont val="Arial"/>
        <family val="2"/>
      </rPr>
      <t>s</t>
    </r>
    <r>
      <rPr>
        <sz val="10"/>
        <color theme="1"/>
        <rFont val="Arial"/>
        <family val="2"/>
      </rPr>
      <t>=</t>
    </r>
  </si>
  <si>
    <r>
      <t>V</t>
    </r>
    <r>
      <rPr>
        <vertAlign val="subscript"/>
        <sz val="10"/>
        <color theme="1"/>
        <rFont val="Arial"/>
        <family val="2"/>
      </rPr>
      <t>n</t>
    </r>
    <r>
      <rPr>
        <sz val="10"/>
        <color theme="1"/>
        <rFont val="Arial"/>
        <family val="2"/>
      </rPr>
      <t>=</t>
    </r>
  </si>
  <si>
    <r>
      <t>V</t>
    </r>
    <r>
      <rPr>
        <vertAlign val="subscript"/>
        <sz val="10"/>
        <color theme="1"/>
        <rFont val="Arial"/>
        <family val="2"/>
      </rPr>
      <t>r</t>
    </r>
    <r>
      <rPr>
        <sz val="10"/>
        <color theme="1"/>
        <rFont val="Arial"/>
        <family val="2"/>
      </rPr>
      <t>=</t>
    </r>
  </si>
  <si>
    <r>
      <t>v</t>
    </r>
    <r>
      <rPr>
        <vertAlign val="subscript"/>
        <sz val="10"/>
        <color theme="1"/>
        <rFont val="Arial"/>
        <family val="2"/>
      </rPr>
      <t>u</t>
    </r>
    <r>
      <rPr>
        <sz val="10"/>
        <color theme="1"/>
        <rFont val="Arial"/>
        <family val="2"/>
      </rPr>
      <t>=</t>
    </r>
  </si>
  <si>
    <r>
      <t>v</t>
    </r>
    <r>
      <rPr>
        <vertAlign val="subscript"/>
        <sz val="10"/>
        <color theme="1"/>
        <rFont val="Arial"/>
        <family val="2"/>
      </rPr>
      <t>u</t>
    </r>
    <r>
      <rPr>
        <sz val="10"/>
        <color theme="1"/>
        <rFont val="Arial"/>
        <family val="2"/>
      </rPr>
      <t>&lt;0.125f'c</t>
    </r>
  </si>
  <si>
    <r>
      <t>S</t>
    </r>
    <r>
      <rPr>
        <vertAlign val="subscript"/>
        <sz val="10"/>
        <color theme="1"/>
        <rFont val="Arial"/>
        <family val="2"/>
      </rPr>
      <t>(max)</t>
    </r>
    <r>
      <rPr>
        <sz val="10"/>
        <color theme="1"/>
        <rFont val="Arial"/>
        <family val="2"/>
      </rPr>
      <t>=</t>
    </r>
  </si>
  <si>
    <r>
      <t>Area   in</t>
    </r>
    <r>
      <rPr>
        <vertAlign val="superscript"/>
        <sz val="10"/>
        <color theme="1"/>
        <rFont val="Arial"/>
        <family val="2"/>
      </rPr>
      <t>2</t>
    </r>
  </si>
  <si>
    <r>
      <t>3d</t>
    </r>
    <r>
      <rPr>
        <vertAlign val="subscript"/>
        <sz val="10"/>
        <color theme="1"/>
        <rFont val="Arial"/>
        <family val="2"/>
      </rPr>
      <t>b</t>
    </r>
  </si>
  <si>
    <r>
      <t>6d</t>
    </r>
    <r>
      <rPr>
        <vertAlign val="subscript"/>
        <sz val="10"/>
        <color theme="1"/>
        <rFont val="Arial"/>
        <family val="2"/>
      </rPr>
      <t>b</t>
    </r>
  </si>
  <si>
    <t>LEAP Bridge Concrete CONNECT Edition, Version 16.02.00.01, Substructure Module</t>
  </si>
  <si>
    <t>Pier cap concrete strength</t>
  </si>
  <si>
    <t>psi</t>
  </si>
  <si>
    <t>Column concrete strength</t>
  </si>
  <si>
    <t>Material properties used (refer to BDM Section 5.3):</t>
  </si>
  <si>
    <t>pcf</t>
  </si>
  <si>
    <t>Steel yield strength</t>
  </si>
  <si>
    <t>CDOT Bridge Structural Worksheets</t>
  </si>
  <si>
    <t>DC:</t>
  </si>
  <si>
    <t>DW:</t>
  </si>
  <si>
    <t>(refer to BDM Section 3.4.2)</t>
  </si>
  <si>
    <t>2. Barrier dead loads - total load per foot = 486 plf (see Structural Worksheets B-606-7B)</t>
  </si>
  <si>
    <t>1. Wearing surface total load per foot = 36.67 psf *(57 ft clear roadway width) = 2090.19 plf</t>
  </si>
  <si>
    <t>CT:</t>
  </si>
  <si>
    <t>DC - dead load of structural components and nonstructural attachments</t>
  </si>
  <si>
    <t>DW - dead load of wearing surfaces and utilities</t>
  </si>
  <si>
    <t>CT - vehicular collision force</t>
  </si>
  <si>
    <t>ϕ</t>
  </si>
  <si>
    <t>Col. No.</t>
  </si>
  <si>
    <t>Magnitude</t>
  </si>
  <si>
    <t>X</t>
  </si>
  <si>
    <t>Z</t>
  </si>
  <si>
    <t>Case No. 1</t>
  </si>
  <si>
    <t>Case No. 2</t>
  </si>
  <si>
    <t>Case No. 3</t>
  </si>
  <si>
    <t>Case No. 4</t>
  </si>
  <si>
    <r>
      <t xml:space="preserve"> Basic  </t>
    </r>
    <r>
      <rPr>
        <sz val="10"/>
        <color theme="1"/>
        <rFont val="Harlow Solid Italic"/>
        <family val="5"/>
      </rPr>
      <t xml:space="preserve"> l</t>
    </r>
    <r>
      <rPr>
        <vertAlign val="subscript"/>
        <sz val="10"/>
        <color theme="1"/>
        <rFont val="Arial"/>
        <family val="2"/>
      </rPr>
      <t>db</t>
    </r>
  </si>
  <si>
    <t>Manual check</t>
  </si>
  <si>
    <t>Maximum extreme II resultant shear</t>
  </si>
  <si>
    <t>Tie bar diameter</t>
  </si>
  <si>
    <t>Vertical bar diameter</t>
  </si>
  <si>
    <t>Number of vertical bars</t>
  </si>
  <si>
    <t>Check minimum shear reinf. required.</t>
  </si>
  <si>
    <t>Spacing of vertical bars</t>
  </si>
  <si>
    <t>FOR INFORMATION ONLY</t>
  </si>
  <si>
    <t xml:space="preserve">Concrete density </t>
  </si>
  <si>
    <t>Detailed shear design calculation for controlling column</t>
  </si>
  <si>
    <t xml:space="preserve">The end of the column is fixed at the top of the drilled shaft </t>
  </si>
  <si>
    <t>Column length in LEAP Bridge Substructure model (includes drilled shaft length to fixity)</t>
  </si>
  <si>
    <t>Point of application of CT from drilled shaft point of fixity</t>
  </si>
  <si>
    <t>Case Name</t>
  </si>
  <si>
    <t>CT1</t>
  </si>
  <si>
    <t>CT2</t>
  </si>
  <si>
    <t>CT3</t>
  </si>
  <si>
    <t>CT4</t>
  </si>
  <si>
    <t>Controlling column design results</t>
  </si>
  <si>
    <t>Drilled shaft concrete strength</t>
  </si>
  <si>
    <t>Summary of load combinations used in the design</t>
  </si>
  <si>
    <t>Column reinforcement -</t>
  </si>
  <si>
    <t xml:space="preserve">main rebar </t>
  </si>
  <si>
    <t xml:space="preserve">shear reinforcement </t>
  </si>
  <si>
    <t xml:space="preserve">#4 ties @ 6" </t>
  </si>
  <si>
    <t>22 #10 bars, equally spaced</t>
  </si>
  <si>
    <t>References and Software Used:</t>
  </si>
  <si>
    <t>LEAP Bridge Concrete Model Description:</t>
  </si>
  <si>
    <t xml:space="preserve">The following were also assumed in modeling the pier in the LEAP Bridge Substructure program: </t>
  </si>
  <si>
    <t>The Designer should use the project geotechnical information and a suitable design tool to determine the drilled shaft point of fixity and required drilled shaft total length and enter it in the LEAP Bridge Substructure program.</t>
  </si>
  <si>
    <t>Applied Loads:</t>
  </si>
  <si>
    <t>If the LEAP Bridge Superstructure model is available, DC and DW loads may be imported to pier model. Otherwise, they can be autogenerated as shown below.</t>
  </si>
  <si>
    <t>Case Number</t>
  </si>
  <si>
    <t>Summary of CT Load Cases</t>
  </si>
  <si>
    <t>Analysis of the columns is performed using the P-delta method. See below for the following outputs from LEAP Bridge Substructure:</t>
  </si>
  <si>
    <t>Summary of Design:</t>
  </si>
  <si>
    <t>In this example, the only loads included in the analysis are collision loads and dead loads, due to the improbable coincidence of other loads (BDM Section 3.5.2). Designer may choose to include live loads, but in most cases shear from vehicle impact will control the design.</t>
  </si>
  <si>
    <t>Design of a drilled shaft in the Extreme Event collision case is similar to the design of a drilled shaft in the Strength cases and will not be shown for this example. The Designer must  account for the collision load in the drilled shaft design by applying Extreme Event loads from the bottom of the column to the top of the caisson. It is recommended that the Designer use a suitable design tool to analyze shaft-soil interaction to determine stability and strength requirements.</t>
  </si>
  <si>
    <t>The pier under design is a middle support of a two-span, 60-ft.-wide (out to out) bridge. Pier cap is 60 ft. long, 4.5 ft. wide, and 4 ft. deep, supported on three 20 ft. tall columns, spaced at 22 ft. The superstructure consists of six BT54 girders spaced at 10.5 ft. with an 8 in. deck. Columns are round, 4 ft. in diameter, supported on drilled shafts, 4.5 ft. in diameter. Refer to Figure 1 for details.</t>
  </si>
  <si>
    <t>The drilled shaft point of fixity is located at 3x drilled shaft diameter = 13.5 ft.</t>
  </si>
  <si>
    <t>Total drilled shaft length is 5x drilled shaft diameter = 23 ft.</t>
  </si>
  <si>
    <t>Equivalent static load = 600 kip, applied in a direction of 0 to 15 degrees, 5 ft. above the ground (AASHTO 3.6.5.1)</t>
  </si>
  <si>
    <t>ft.</t>
  </si>
  <si>
    <t>y1 = 5 ft. + 2 ft. drilled shaft cover + 13.5 ft. =</t>
  </si>
  <si>
    <t>L = 1/2 x 4 ft. cap depth + 20 ft. + 13.5 ft. =</t>
  </si>
  <si>
    <t xml:space="preserve">Example 13 illustrates pier design to provide structural resistance to withstand the vehicular collision using LEAP Bridge Substructure software. The only load case investigated in this example is Extreme Event II. Other load cases are not discussed for this example but should be investigated in the complete pier design. </t>
  </si>
  <si>
    <t xml:space="preserve">AASHTO LRFD 8th edition </t>
  </si>
  <si>
    <r>
      <t>f'</t>
    </r>
    <r>
      <rPr>
        <vertAlign val="subscript"/>
        <sz val="9"/>
        <color theme="1"/>
        <rFont val="Arial"/>
        <family val="2"/>
      </rPr>
      <t>c</t>
    </r>
    <r>
      <rPr>
        <sz val="9"/>
        <color theme="1"/>
        <rFont val="Arial"/>
        <family val="2"/>
      </rPr>
      <t xml:space="preserve"> =</t>
    </r>
  </si>
  <si>
    <r>
      <rPr>
        <sz val="9"/>
        <color theme="1"/>
        <rFont val="Cambria"/>
        <family val="1"/>
      </rPr>
      <t>γ</t>
    </r>
    <r>
      <rPr>
        <vertAlign val="subscript"/>
        <sz val="9"/>
        <color theme="1"/>
        <rFont val="Arial"/>
        <family val="2"/>
      </rPr>
      <t>c</t>
    </r>
    <r>
      <rPr>
        <sz val="9"/>
        <color theme="1"/>
        <rFont val="Arial"/>
        <family val="2"/>
      </rPr>
      <t xml:space="preserve"> =</t>
    </r>
  </si>
  <si>
    <r>
      <t>f</t>
    </r>
    <r>
      <rPr>
        <vertAlign val="subscript"/>
        <sz val="9"/>
        <color theme="1"/>
        <rFont val="Arial"/>
        <family val="2"/>
      </rPr>
      <t>y</t>
    </r>
    <r>
      <rPr>
        <sz val="9"/>
        <color theme="1"/>
        <rFont val="Arial"/>
        <family val="1"/>
      </rPr>
      <t xml:space="preserve"> =</t>
    </r>
  </si>
  <si>
    <r>
      <t xml:space="preserve">1. Slab and girder dead loads - autogenerated from superstructure input, </t>
    </r>
    <r>
      <rPr>
        <sz val="9"/>
        <color theme="1"/>
        <rFont val="Cambria"/>
        <family val="1"/>
      </rPr>
      <t>γ</t>
    </r>
    <r>
      <rPr>
        <sz val="9"/>
        <color theme="1"/>
        <rFont val="Arial"/>
        <family val="2"/>
      </rPr>
      <t xml:space="preserve"> = 150 pcf</t>
    </r>
  </si>
  <si>
    <r>
      <t xml:space="preserve">In the case of a multi-column pier, the Designer must investigate the collision force CT acting on each column separately and select the one with the maximum shear force. The Designer should then check the shear capacity of the column. The Designer is responsible for determining the most conservative load cases taking into account both directions of travel under the bridge and the geometry of the bridge.
</t>
    </r>
    <r>
      <rPr>
        <b/>
        <sz val="9"/>
        <color theme="1"/>
        <rFont val="Arial"/>
        <family val="2"/>
      </rPr>
      <t>Note:</t>
    </r>
    <r>
      <rPr>
        <sz val="9"/>
        <color theme="1"/>
        <rFont val="Arial"/>
        <family val="2"/>
      </rPr>
      <t xml:space="preserve"> The critical design section for a column is at the point of impact. The Designer should add additional check points near the impact from the 'Structure Model' menu to get information needed for design. </t>
    </r>
  </si>
  <si>
    <r>
      <t>Location 
y</t>
    </r>
    <r>
      <rPr>
        <vertAlign val="subscript"/>
        <sz val="9"/>
        <rFont val="Arial"/>
        <family val="2"/>
      </rPr>
      <t xml:space="preserve">1 </t>
    </r>
    <r>
      <rPr>
        <sz val="9"/>
        <rFont val="Arial"/>
        <family val="2"/>
      </rPr>
      <t>/ 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</si>
</sst>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theme="1"/>
      <name val="Arial"/>
      <family val="2"/>
    </font>
    <font>
      <sz val="10"/>
      <color theme="1"/>
      <name val="Arial"/>
      <family val="2"/>
    </font>
    <font>
      <sz val="10"/>
      <name val="Arial"/>
      <family val="2"/>
    </font>
    <font>
      <b/>
      <sz val="10"/>
      <name val="Arial"/>
      <family val="2"/>
    </font>
    <font>
      <b/>
      <sz val="10"/>
      <color theme="1"/>
      <name val="Arial"/>
      <family val="2"/>
    </font>
    <font>
      <vertAlign val="superscript"/>
      <sz val="10"/>
      <color theme="1"/>
      <name val="Arial"/>
      <family val="2"/>
    </font>
    <font>
      <vertAlign val="subscript"/>
      <sz val="10"/>
      <color theme="1"/>
      <name val="Arial"/>
      <family val="2"/>
    </font>
    <font>
      <b/>
      <sz val="14"/>
      <name val="Arial"/>
      <family val="2"/>
    </font>
    <font>
      <sz val="8"/>
      <name val="Arial"/>
      <family val="2"/>
    </font>
    <font>
      <b/>
      <sz val="11"/>
      <name val="Arial"/>
      <family val="2"/>
    </font>
    <font>
      <i/>
      <sz val="10"/>
      <name val="Arial"/>
      <family val="2"/>
    </font>
    <font>
      <b/>
      <sz val="10"/>
      <color rgb="FF9C0006"/>
      <name val="Times New Roman"/>
      <family val="2"/>
    </font>
    <font>
      <b/>
      <sz val="10"/>
      <color rgb="FF006100"/>
      <name val="Times New Roman"/>
      <family val="2"/>
    </font>
    <font>
      <b/>
      <sz val="11"/>
      <name val="Times New Roman"/>
      <family val="1"/>
    </font>
    <font>
      <b/>
      <sz val="9"/>
      <color rgb="FFFF0000"/>
      <name val="Arial"/>
      <family val="2"/>
    </font>
    <font>
      <sz val="10"/>
      <color theme="1"/>
      <name val="Symbol"/>
      <family val="1"/>
      <charset val="2"/>
    </font>
    <font>
      <sz val="10"/>
      <color theme="1"/>
      <name val="Harlow Solid Italic"/>
      <family val="5"/>
    </font>
    <font>
      <sz val="10"/>
      <name val="Times New Roman"/>
      <family val="2"/>
    </font>
    <font>
      <b/>
      <sz val="12"/>
      <name val="Times New Roman"/>
      <family val="2"/>
    </font>
    <font>
      <i/>
      <sz val="9"/>
      <name val="Arial"/>
      <family val="2"/>
    </font>
    <font>
      <sz val="10"/>
      <color rgb="FF0000FF"/>
      <name val="Arial"/>
      <family val="2"/>
    </font>
    <font>
      <b/>
      <sz val="11"/>
      <color rgb="FF0000FF"/>
      <name val="Times New Roman"/>
      <family val="2"/>
    </font>
    <font>
      <b/>
      <sz val="10"/>
      <name val="Times New Roman"/>
      <family val="2"/>
    </font>
    <font>
      <i/>
      <sz val="8"/>
      <name val="Arial"/>
      <family val="2"/>
    </font>
    <font>
      <b/>
      <sz val="14"/>
      <color theme="3"/>
      <name val="Times New Roman"/>
      <family val="2"/>
    </font>
    <font>
      <b/>
      <sz val="11"/>
      <color rgb="FF0000FF"/>
      <name val="Times New Roman"/>
      <family val="1"/>
    </font>
    <font>
      <sz val="9"/>
      <color theme="1"/>
      <name val="Arial"/>
      <family val="2"/>
    </font>
    <font>
      <b/>
      <sz val="9"/>
      <color theme="1"/>
      <name val="Arial"/>
      <family val="2"/>
    </font>
    <font>
      <sz val="9"/>
      <color rgb="FF000000"/>
      <name val="Arial"/>
      <family val="2"/>
    </font>
    <font>
      <sz val="9"/>
      <color theme="1"/>
      <name val="Cambria"/>
      <family val="1"/>
    </font>
    <font>
      <vertAlign val="subscript"/>
      <sz val="9"/>
      <color theme="1"/>
      <name val="Arial"/>
      <family val="2"/>
    </font>
    <font>
      <sz val="9"/>
      <name val="Arial"/>
      <family val="2"/>
    </font>
    <font>
      <sz val="9"/>
      <color theme="1"/>
      <name val="Arial"/>
      <family val="1"/>
    </font>
    <font>
      <sz val="9"/>
      <color rgb="FF000000"/>
      <name val="Calibri"/>
      <family val="2"/>
      <scheme val="minor"/>
    </font>
    <font>
      <sz val="9"/>
      <name val="Times New Roman"/>
      <family val="1"/>
    </font>
    <font>
      <vertAlign val="subscript"/>
      <sz val="9"/>
      <name val="Arial"/>
      <family val="2"/>
    </font>
    <font>
      <b/>
      <sz val="12"/>
      <name val="Arial"/>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FFCC"/>
        <bgColor indexed="64"/>
      </patternFill>
    </fill>
    <fill>
      <patternFill patternType="solid">
        <fgColor rgb="FFFFEB9C"/>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bottom style="thin">
        <color theme="0" tint="-0.499984740745262"/>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4" fontId="0" fillId="0" borderId="0">
      <alignment vertical="center"/>
    </xf>
    <xf numFmtId="2" fontId="7" fillId="0" borderId="0" applyProtection="0">
      <alignment horizontal="right" vertical="center"/>
    </xf>
    <xf numFmtId="2" fontId="9" fillId="0" borderId="0">
      <alignment vertical="center"/>
    </xf>
    <xf numFmtId="2" fontId="8" fillId="0" borderId="0">
      <alignment vertical="center"/>
    </xf>
    <xf numFmtId="2" fontId="10" fillId="0" borderId="0">
      <alignment vertical="center"/>
    </xf>
    <xf numFmtId="2" fontId="2" fillId="0" borderId="0" applyProtection="0">
      <alignment horizontal="center" vertical="center"/>
    </xf>
    <xf numFmtId="2" fontId="2" fillId="6" borderId="0" applyProtection="0">
      <alignment horizontal="center" vertical="center"/>
    </xf>
    <xf numFmtId="2" fontId="13" fillId="0" borderId="0" applyProtection="0">
      <alignment vertical="center"/>
    </xf>
    <xf numFmtId="2" fontId="2" fillId="0" borderId="0" applyBorder="0" applyProtection="0">
      <alignment horizontal="right" vertical="center"/>
    </xf>
    <xf numFmtId="2" fontId="11" fillId="3" borderId="0" applyProtection="0">
      <alignment horizontal="center"/>
    </xf>
    <xf numFmtId="2" fontId="12" fillId="2" borderId="0" applyBorder="0" applyProtection="0">
      <alignment horizontal="center"/>
    </xf>
    <xf numFmtId="0" fontId="8" fillId="0" borderId="0" applyNumberFormat="0" applyFill="0" applyBorder="0" applyAlignment="0" applyProtection="0"/>
    <xf numFmtId="2" fontId="3" fillId="0" borderId="0" applyBorder="0">
      <alignment horizontal="centerContinuous" vertical="center"/>
    </xf>
    <xf numFmtId="2" fontId="2" fillId="4" borderId="0" applyProtection="0">
      <alignment horizontal="right" vertical="center"/>
    </xf>
    <xf numFmtId="2" fontId="20" fillId="6" borderId="0" applyProtection="0">
      <alignment horizontal="center" vertical="center"/>
    </xf>
    <xf numFmtId="0" fontId="23" fillId="0" borderId="0" applyFill="0" applyBorder="0" applyProtection="0">
      <alignment vertical="center"/>
    </xf>
    <xf numFmtId="2" fontId="18" fillId="0" borderId="0" applyProtection="0">
      <alignment horizontal="center" vertical="center"/>
    </xf>
    <xf numFmtId="0" fontId="21" fillId="0" borderId="0" applyNumberFormat="0" applyFill="0" applyProtection="0">
      <alignment horizontal="center" vertical="center"/>
    </xf>
    <xf numFmtId="0" fontId="22" fillId="0" borderId="0" applyFill="0" applyProtection="0">
      <alignment vertical="center"/>
    </xf>
    <xf numFmtId="2" fontId="2" fillId="0" borderId="0" applyProtection="0">
      <alignment horizontal="center" vertical="center"/>
    </xf>
    <xf numFmtId="2" fontId="17" fillId="5" borderId="0" applyBorder="0" applyProtection="0">
      <alignment horizontal="center"/>
    </xf>
    <xf numFmtId="2" fontId="2" fillId="4" borderId="0" applyProtection="0">
      <alignment horizontal="center" vertical="center"/>
    </xf>
    <xf numFmtId="2" fontId="3" fillId="7" borderId="6" applyProtection="0">
      <alignment horizontal="center"/>
    </xf>
    <xf numFmtId="2" fontId="25" fillId="0" borderId="0" applyFill="0" applyProtection="0">
      <alignment horizontal="left" vertical="center"/>
    </xf>
    <xf numFmtId="2" fontId="24" fillId="0" borderId="0" applyProtection="0">
      <alignment horizontal="center" vertical="center"/>
    </xf>
    <xf numFmtId="0" fontId="19" fillId="0" borderId="0" applyFill="0" applyBorder="0" applyProtection="0">
      <alignment vertical="center"/>
    </xf>
  </cellStyleXfs>
  <cellXfs count="68">
    <xf numFmtId="4" fontId="0" fillId="0" borderId="0" xfId="0">
      <alignment vertical="center"/>
    </xf>
    <xf numFmtId="4" fontId="1" fillId="0" borderId="0" xfId="0" applyFont="1">
      <alignment vertical="center"/>
    </xf>
    <xf numFmtId="4" fontId="1" fillId="0" borderId="0" xfId="0" applyFont="1" applyAlignment="1">
      <alignment horizontal="center" vertical="center"/>
    </xf>
    <xf numFmtId="4" fontId="4" fillId="0" borderId="0" xfId="0" applyFont="1">
      <alignment vertical="center"/>
    </xf>
    <xf numFmtId="4" fontId="0" fillId="0" borderId="5" xfId="0" applyBorder="1">
      <alignment vertical="center"/>
    </xf>
    <xf numFmtId="2" fontId="14" fillId="0" borderId="0" xfId="1" applyFont="1" applyAlignment="1">
      <alignment vertical="center" wrapText="1"/>
    </xf>
    <xf numFmtId="4" fontId="0" fillId="0" borderId="3" xfId="0" applyBorder="1">
      <alignment vertical="center"/>
    </xf>
    <xf numFmtId="4" fontId="0" fillId="0" borderId="0" xfId="0" applyAlignment="1">
      <alignment horizontal="right" vertical="center"/>
    </xf>
    <xf numFmtId="4" fontId="0" fillId="0" borderId="0" xfId="0" applyAlignment="1">
      <alignment horizontal="justify" vertical="center"/>
    </xf>
    <xf numFmtId="4" fontId="0" fillId="0" borderId="0" xfId="0" applyAlignment="1">
      <alignment horizontal="justify" vertical="top"/>
    </xf>
    <xf numFmtId="4" fontId="0" fillId="0" borderId="1" xfId="0" applyBorder="1">
      <alignment vertical="center"/>
    </xf>
    <xf numFmtId="2" fontId="14" fillId="0" borderId="0" xfId="1" applyFont="1" applyAlignment="1">
      <alignment horizontal="justify" vertical="center" wrapText="1"/>
    </xf>
    <xf numFmtId="4" fontId="0" fillId="0" borderId="4" xfId="0" applyBorder="1">
      <alignment vertical="center"/>
    </xf>
    <xf numFmtId="4" fontId="0" fillId="0" borderId="10" xfId="0" applyBorder="1">
      <alignment vertical="center"/>
    </xf>
    <xf numFmtId="4" fontId="0" fillId="0" borderId="11" xfId="0" applyBorder="1">
      <alignment vertical="center"/>
    </xf>
    <xf numFmtId="4" fontId="0" fillId="0" borderId="2" xfId="0" applyBorder="1" applyAlignment="1">
      <alignment horizontal="center" vertical="center"/>
    </xf>
    <xf numFmtId="4" fontId="0" fillId="0" borderId="9" xfId="0" applyBorder="1" applyAlignment="1">
      <alignment horizontal="center" vertical="center"/>
    </xf>
    <xf numFmtId="2" fontId="2" fillId="0" borderId="0" xfId="19">
      <alignment horizontal="center" vertical="center"/>
    </xf>
    <xf numFmtId="4" fontId="20" fillId="0" borderId="0" xfId="0" applyFont="1">
      <alignment vertical="center"/>
    </xf>
    <xf numFmtId="2" fontId="4" fillId="0" borderId="0" xfId="0" applyNumberFormat="1" applyFont="1">
      <alignment vertical="center"/>
    </xf>
    <xf numFmtId="2" fontId="2" fillId="6" borderId="0" xfId="6">
      <alignment horizontal="center" vertical="center"/>
    </xf>
    <xf numFmtId="2" fontId="14" fillId="0" borderId="0" xfId="1" applyFont="1" applyAlignment="1">
      <alignment horizontal="justify" vertical="center" wrapText="1"/>
    </xf>
    <xf numFmtId="4" fontId="0" fillId="0" borderId="0" xfId="0">
      <alignment vertical="center"/>
    </xf>
    <xf numFmtId="2" fontId="2" fillId="0" borderId="0" xfId="19">
      <alignment horizontal="center" vertical="center"/>
    </xf>
    <xf numFmtId="4" fontId="4" fillId="0" borderId="2" xfId="0" applyFont="1" applyBorder="1">
      <alignment vertical="center"/>
    </xf>
    <xf numFmtId="4" fontId="26" fillId="0" borderId="0" xfId="0" applyFont="1">
      <alignment vertical="center"/>
    </xf>
    <xf numFmtId="4" fontId="26" fillId="0" borderId="0" xfId="0" applyFont="1" applyAlignment="1">
      <alignment horizontal="justify" vertical="center"/>
    </xf>
    <xf numFmtId="4" fontId="26" fillId="0" borderId="0" xfId="0" applyFont="1" applyAlignment="1">
      <alignment horizontal="center" vertical="center"/>
    </xf>
    <xf numFmtId="4" fontId="27" fillId="0" borderId="0" xfId="0" applyFont="1">
      <alignment vertical="center"/>
    </xf>
    <xf numFmtId="4" fontId="26" fillId="0" borderId="0" xfId="0" applyFont="1" applyAlignment="1">
      <alignment vertical="center" wrapText="1"/>
    </xf>
    <xf numFmtId="4" fontId="26" fillId="0" borderId="0" xfId="0" applyFont="1" applyAlignment="1">
      <alignment horizontal="right" vertical="center"/>
    </xf>
    <xf numFmtId="4" fontId="28" fillId="0" borderId="0" xfId="0" applyFont="1" applyAlignment="1">
      <alignment vertical="center" wrapText="1"/>
    </xf>
    <xf numFmtId="4" fontId="26" fillId="0" borderId="0" xfId="0" applyFont="1" applyAlignment="1">
      <alignment horizontal="justify" vertical="center"/>
    </xf>
    <xf numFmtId="4" fontId="29" fillId="0" borderId="0" xfId="0" applyFont="1" applyAlignment="1">
      <alignment horizontal="left" vertical="center"/>
    </xf>
    <xf numFmtId="2" fontId="31" fillId="6" borderId="0" xfId="6" applyFont="1">
      <alignment horizontal="center" vertical="center"/>
    </xf>
    <xf numFmtId="4" fontId="32" fillId="0" borderId="0" xfId="0" applyFont="1">
      <alignment vertical="center"/>
    </xf>
    <xf numFmtId="2" fontId="26" fillId="0" borderId="0" xfId="0" applyNumberFormat="1" applyFont="1">
      <alignment vertical="center"/>
    </xf>
    <xf numFmtId="4" fontId="26" fillId="0" borderId="0" xfId="0" applyFont="1" applyAlignment="1">
      <alignment horizontal="left" vertical="center" wrapText="1"/>
    </xf>
    <xf numFmtId="4" fontId="26" fillId="0" borderId="0" xfId="0" applyFont="1" applyAlignment="1">
      <alignment horizontal="justify" vertical="center" wrapText="1"/>
    </xf>
    <xf numFmtId="4" fontId="33" fillId="0" borderId="0" xfId="0" applyFont="1" applyAlignment="1">
      <alignment vertical="center" wrapText="1"/>
    </xf>
    <xf numFmtId="4" fontId="26" fillId="8" borderId="2" xfId="0" applyFont="1" applyFill="1" applyBorder="1">
      <alignment vertical="center"/>
    </xf>
    <xf numFmtId="4" fontId="31" fillId="8" borderId="2" xfId="0" applyFont="1" applyFill="1" applyBorder="1" applyAlignment="1">
      <alignment horizontal="center" vertical="center" wrapText="1"/>
    </xf>
    <xf numFmtId="4" fontId="31" fillId="8" borderId="2" xfId="0" applyFont="1" applyFill="1" applyBorder="1" applyAlignment="1">
      <alignment horizontal="center" vertical="center"/>
    </xf>
    <xf numFmtId="4" fontId="34" fillId="8" borderId="2" xfId="0" applyFont="1" applyFill="1" applyBorder="1" applyAlignment="1">
      <alignment horizontal="center" vertical="center" wrapText="1"/>
    </xf>
    <xf numFmtId="4" fontId="31" fillId="8" borderId="4" xfId="0" applyFont="1" applyFill="1" applyBorder="1" applyAlignment="1">
      <alignment horizontal="center" vertical="center"/>
    </xf>
    <xf numFmtId="4" fontId="26" fillId="8" borderId="2" xfId="0" applyFont="1" applyFill="1" applyBorder="1" applyAlignment="1">
      <alignment horizontal="center" vertical="center" wrapText="1"/>
    </xf>
    <xf numFmtId="4" fontId="26" fillId="8" borderId="2" xfId="0" applyFont="1" applyFill="1" applyBorder="1" applyAlignment="1">
      <alignment horizontal="center" vertical="center"/>
    </xf>
    <xf numFmtId="4" fontId="26" fillId="0" borderId="5" xfId="0" applyFont="1" applyBorder="1">
      <alignment vertical="center"/>
    </xf>
    <xf numFmtId="1" fontId="26" fillId="0" borderId="5" xfId="0" applyNumberFormat="1" applyFont="1" applyBorder="1" applyAlignment="1">
      <alignment horizontal="center" vertical="center"/>
    </xf>
    <xf numFmtId="1" fontId="26" fillId="0" borderId="0" xfId="0" applyNumberFormat="1" applyFont="1" applyAlignment="1">
      <alignment horizontal="center" vertical="center"/>
    </xf>
    <xf numFmtId="1" fontId="31" fillId="8" borderId="5" xfId="0" applyNumberFormat="1" applyFont="1" applyFill="1" applyBorder="1" applyAlignment="1">
      <alignment horizontal="center" vertical="center"/>
    </xf>
    <xf numFmtId="1" fontId="31" fillId="8" borderId="0" xfId="0" applyNumberFormat="1" applyFont="1" applyFill="1" applyAlignment="1">
      <alignment horizontal="center" vertical="center"/>
    </xf>
    <xf numFmtId="4" fontId="26" fillId="0" borderId="5" xfId="0" applyFont="1" applyBorder="1" applyAlignment="1">
      <alignment horizontal="center" vertical="center"/>
    </xf>
    <xf numFmtId="4" fontId="26" fillId="0" borderId="0" xfId="0" applyFont="1" applyAlignment="1">
      <alignment horizontal="center" vertical="center"/>
    </xf>
    <xf numFmtId="4" fontId="26" fillId="0" borderId="8" xfId="0" applyFont="1" applyBorder="1" applyAlignment="1">
      <alignment horizontal="center" vertical="center"/>
    </xf>
    <xf numFmtId="4" fontId="26" fillId="0" borderId="0" xfId="0" quotePrefix="1" applyFont="1">
      <alignment vertical="center"/>
    </xf>
    <xf numFmtId="4" fontId="26" fillId="0" borderId="3" xfId="0" applyFont="1" applyBorder="1">
      <alignment vertical="center"/>
    </xf>
    <xf numFmtId="4" fontId="26" fillId="0" borderId="1" xfId="0" applyFont="1" applyBorder="1">
      <alignment vertical="center"/>
    </xf>
    <xf numFmtId="4" fontId="26" fillId="0" borderId="1" xfId="0" applyFont="1" applyBorder="1" applyAlignment="1">
      <alignment horizontal="justify" vertical="center"/>
    </xf>
    <xf numFmtId="1" fontId="26" fillId="0" borderId="3"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31" fillId="8" borderId="3" xfId="0" applyNumberFormat="1" applyFont="1" applyFill="1" applyBorder="1" applyAlignment="1">
      <alignment horizontal="center" vertical="center"/>
    </xf>
    <xf numFmtId="1" fontId="31" fillId="8" borderId="1" xfId="0" applyNumberFormat="1" applyFont="1" applyFill="1" applyBorder="1" applyAlignment="1">
      <alignment horizontal="center" vertical="center"/>
    </xf>
    <xf numFmtId="4" fontId="26" fillId="0" borderId="3" xfId="0" applyFont="1" applyBorder="1" applyAlignment="1">
      <alignment horizontal="center" vertical="center"/>
    </xf>
    <xf numFmtId="4" fontId="26" fillId="0" borderId="1" xfId="0" applyFont="1" applyBorder="1" applyAlignment="1">
      <alignment horizontal="center" vertical="center"/>
    </xf>
    <xf numFmtId="4" fontId="26" fillId="0" borderId="7" xfId="0" applyFont="1" applyBorder="1" applyAlignment="1">
      <alignment horizontal="center" vertical="center"/>
    </xf>
    <xf numFmtId="2" fontId="36" fillId="0" borderId="0" xfId="1" applyFont="1" applyAlignment="1">
      <alignment horizontal="right" vertical="center" wrapText="1"/>
    </xf>
    <xf numFmtId="2" fontId="3" fillId="0" borderId="0" xfId="2" applyFont="1">
      <alignment vertical="center"/>
    </xf>
  </cellXfs>
  <cellStyles count="26">
    <cellStyle name="Bad 2" xfId="9" xr:uid="{00000000-0005-0000-0000-000000000000}"/>
    <cellStyle name="Calculated" xfId="19" xr:uid="{00000000-0005-0000-0000-000001000000}"/>
    <cellStyle name="Calculation 2" xfId="5" xr:uid="{00000000-0005-0000-0000-000002000000}"/>
    <cellStyle name="Calculation 3" xfId="8" xr:uid="{00000000-0005-0000-0000-000003000000}"/>
    <cellStyle name="Calculation 4" xfId="14" xr:uid="{00000000-0005-0000-0000-000004000000}"/>
    <cellStyle name="Emphasis" xfId="4" xr:uid="{00000000-0005-0000-0000-000005000000}"/>
    <cellStyle name="Explanatory Text 2" xfId="11" xr:uid="{00000000-0005-0000-0000-000006000000}"/>
    <cellStyle name="Explanatory Text 2 2" xfId="25" xr:uid="{00000000-0005-0000-0000-000007000000}"/>
    <cellStyle name="Explanatory Text 3" xfId="15" xr:uid="{00000000-0005-0000-0000-000008000000}"/>
    <cellStyle name="Good 2" xfId="10" xr:uid="{00000000-0005-0000-0000-000009000000}"/>
    <cellStyle name="Heading 1 2" xfId="1" xr:uid="{00000000-0005-0000-0000-00000A000000}"/>
    <cellStyle name="Heading 1 2 2" xfId="23" xr:uid="{00000000-0005-0000-0000-00000B000000}"/>
    <cellStyle name="Heading 1 3" xfId="7" xr:uid="{00000000-0005-0000-0000-00000C000000}"/>
    <cellStyle name="Heading 1 4" xfId="16" xr:uid="{00000000-0005-0000-0000-00000D000000}"/>
    <cellStyle name="Heading 2 2" xfId="2" xr:uid="{00000000-0005-0000-0000-00000E000000}"/>
    <cellStyle name="Heading 2 2 2" xfId="24" xr:uid="{00000000-0005-0000-0000-00000F000000}"/>
    <cellStyle name="Heading 2 3" xfId="17" xr:uid="{00000000-0005-0000-0000-000010000000}"/>
    <cellStyle name="Heading 3 2" xfId="18" xr:uid="{00000000-0005-0000-0000-000011000000}"/>
    <cellStyle name="Input 2" xfId="13" xr:uid="{00000000-0005-0000-0000-000012000000}"/>
    <cellStyle name="Input 2 2" xfId="21" xr:uid="{00000000-0005-0000-0000-000013000000}"/>
    <cellStyle name="Input2" xfId="6" xr:uid="{00000000-0005-0000-0000-000014000000}"/>
    <cellStyle name="Linked Cell 2" xfId="22" xr:uid="{00000000-0005-0000-0000-000015000000}"/>
    <cellStyle name="Neutral 2" xfId="20" xr:uid="{00000000-0005-0000-0000-000016000000}"/>
    <cellStyle name="Normal" xfId="0" builtinId="0" customBuiltin="1"/>
    <cellStyle name="RESULT" xfId="12" xr:uid="{00000000-0005-0000-0000-000018000000}"/>
    <cellStyle name="Units" xfId="3" xr:uid="{00000000-0005-0000-0000-000019000000}"/>
  </cellStyles>
  <dxfs count="6">
    <dxf>
      <font>
        <b/>
        <i val="0"/>
        <color theme="5" tint="-0.499984740745262"/>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theme="5" tint="-0.499984740745262"/>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s>
  <tableStyles count="0" defaultTableStyle="TableStyleMedium2" defaultPivotStyle="PivotStyleLight16"/>
  <colors>
    <mruColors>
      <color rgb="FF0000FF"/>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74</xdr:col>
      <xdr:colOff>409575</xdr:colOff>
      <xdr:row>75</xdr:row>
      <xdr:rowOff>0</xdr:rowOff>
    </xdr:from>
    <xdr:ext cx="65" cy="172227"/>
    <xdr:sp macro="" textlink="">
      <xdr:nvSpPr>
        <xdr:cNvPr id="608" name="TextBox 607">
          <a:extLst>
            <a:ext uri="{FF2B5EF4-FFF2-40B4-BE49-F238E27FC236}">
              <a16:creationId xmlns:a16="http://schemas.microsoft.com/office/drawing/2014/main" id="{8092B941-F1A1-476B-B2A5-FD39F8A653F5}"/>
            </a:ext>
          </a:extLst>
        </xdr:cNvPr>
        <xdr:cNvSpPr txBox="1"/>
      </xdr:nvSpPr>
      <xdr:spPr>
        <a:xfrm>
          <a:off x="7829550" y="7106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9</xdr:col>
      <xdr:colOff>361782</xdr:colOff>
      <xdr:row>75</xdr:row>
      <xdr:rowOff>0</xdr:rowOff>
    </xdr:from>
    <xdr:to>
      <xdr:col>15</xdr:col>
      <xdr:colOff>97446</xdr:colOff>
      <xdr:row>76</xdr:row>
      <xdr:rowOff>179499</xdr:rowOff>
    </xdr:to>
    <xdr:sp macro="" textlink="">
      <xdr:nvSpPr>
        <xdr:cNvPr id="434" name="Object 4" hidden="1">
          <a:extLst>
            <a:ext uri="{63B3BB69-23CF-44E3-9099-C40C66FF867C}">
              <a14:compatExt xmlns:a14="http://schemas.microsoft.com/office/drawing/2010/main" spid="_x0000_s2052"/>
            </a:ext>
            <a:ext uri="{FF2B5EF4-FFF2-40B4-BE49-F238E27FC236}">
              <a16:creationId xmlns:a16="http://schemas.microsoft.com/office/drawing/2014/main" id="{37A14595-0275-47F1-9E6C-5234238D8E72}"/>
            </a:ext>
          </a:extLst>
        </xdr:cNvPr>
        <xdr:cNvSpPr/>
      </xdr:nvSpPr>
      <xdr:spPr bwMode="auto">
        <a:xfrm>
          <a:off x="2476332" y="13855345"/>
          <a:ext cx="1002489" cy="3807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56</xdr:col>
      <xdr:colOff>533400</xdr:colOff>
      <xdr:row>75</xdr:row>
      <xdr:rowOff>0</xdr:rowOff>
    </xdr:from>
    <xdr:ext cx="28575" cy="209550"/>
    <xdr:sp macro="" textlink="">
      <xdr:nvSpPr>
        <xdr:cNvPr id="648" name="Text Box 35">
          <a:extLst>
            <a:ext uri="{FF2B5EF4-FFF2-40B4-BE49-F238E27FC236}">
              <a16:creationId xmlns:a16="http://schemas.microsoft.com/office/drawing/2014/main" id="{B9F049DD-330F-49DC-9418-57A0B36DD743}"/>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75</xdr:row>
      <xdr:rowOff>0</xdr:rowOff>
    </xdr:from>
    <xdr:ext cx="28575" cy="209550"/>
    <xdr:sp macro="" textlink="">
      <xdr:nvSpPr>
        <xdr:cNvPr id="649" name="Text Box 35">
          <a:extLst>
            <a:ext uri="{FF2B5EF4-FFF2-40B4-BE49-F238E27FC236}">
              <a16:creationId xmlns:a16="http://schemas.microsoft.com/office/drawing/2014/main" id="{919DFD26-255B-4ED1-A444-F14187CCDED4}"/>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75</xdr:row>
      <xdr:rowOff>0</xdr:rowOff>
    </xdr:from>
    <xdr:ext cx="28575" cy="209550"/>
    <xdr:sp macro="" textlink="">
      <xdr:nvSpPr>
        <xdr:cNvPr id="650" name="Text Box 35">
          <a:extLst>
            <a:ext uri="{FF2B5EF4-FFF2-40B4-BE49-F238E27FC236}">
              <a16:creationId xmlns:a16="http://schemas.microsoft.com/office/drawing/2014/main" id="{CC32AFA4-7C2D-44C1-8F38-9F3DFA9BBC4F}"/>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75</xdr:row>
      <xdr:rowOff>0</xdr:rowOff>
    </xdr:from>
    <xdr:ext cx="28575" cy="209550"/>
    <xdr:sp macro="" textlink="">
      <xdr:nvSpPr>
        <xdr:cNvPr id="651" name="Text Box 35">
          <a:extLst>
            <a:ext uri="{FF2B5EF4-FFF2-40B4-BE49-F238E27FC236}">
              <a16:creationId xmlns:a16="http://schemas.microsoft.com/office/drawing/2014/main" id="{698BDDC2-8C74-4010-BFB4-3A62733622DF}"/>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56</xdr:col>
      <xdr:colOff>533400</xdr:colOff>
      <xdr:row>75</xdr:row>
      <xdr:rowOff>0</xdr:rowOff>
    </xdr:from>
    <xdr:ext cx="28575" cy="209550"/>
    <xdr:sp macro="" textlink="">
      <xdr:nvSpPr>
        <xdr:cNvPr id="652" name="Text Box 35">
          <a:extLst>
            <a:ext uri="{FF2B5EF4-FFF2-40B4-BE49-F238E27FC236}">
              <a16:creationId xmlns:a16="http://schemas.microsoft.com/office/drawing/2014/main" id="{E5996ECF-7470-4EE8-B69C-728BBC0305F4}"/>
            </a:ext>
          </a:extLst>
        </xdr:cNvPr>
        <xdr:cNvSpPr txBox="1">
          <a:spLocks noChangeArrowheads="1"/>
        </xdr:cNvSpPr>
      </xdr:nvSpPr>
      <xdr:spPr bwMode="auto">
        <a:xfrm>
          <a:off x="2914236" y="81774196"/>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46</xdr:col>
      <xdr:colOff>361782</xdr:colOff>
      <xdr:row>75</xdr:row>
      <xdr:rowOff>0</xdr:rowOff>
    </xdr:from>
    <xdr:ext cx="1009943" cy="378282"/>
    <xdr:sp macro="" textlink="">
      <xdr:nvSpPr>
        <xdr:cNvPr id="654" name="Object 4" hidden="1">
          <a:extLst>
            <a:ext uri="{63B3BB69-23CF-44E3-9099-C40C66FF867C}">
              <a14:compatExt xmlns:a14="http://schemas.microsoft.com/office/drawing/2010/main" spid="_x0000_s2052"/>
            </a:ext>
            <a:ext uri="{FF2B5EF4-FFF2-40B4-BE49-F238E27FC236}">
              <a16:creationId xmlns:a16="http://schemas.microsoft.com/office/drawing/2014/main" id="{5394D07F-E9AE-406D-B5A9-981CDF9CCE94}"/>
            </a:ext>
          </a:extLst>
        </xdr:cNvPr>
        <xdr:cNvSpPr/>
      </xdr:nvSpPr>
      <xdr:spPr bwMode="auto">
        <a:xfrm>
          <a:off x="1820764" y="75015587"/>
          <a:ext cx="1009943" cy="3782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111</xdr:col>
      <xdr:colOff>26377</xdr:colOff>
      <xdr:row>75</xdr:row>
      <xdr:rowOff>0</xdr:rowOff>
    </xdr:from>
    <xdr:ext cx="65" cy="172227"/>
    <xdr:sp macro="" textlink="">
      <xdr:nvSpPr>
        <xdr:cNvPr id="616" name="TextBox 615">
          <a:extLst>
            <a:ext uri="{FF2B5EF4-FFF2-40B4-BE49-F238E27FC236}">
              <a16:creationId xmlns:a16="http://schemas.microsoft.com/office/drawing/2014/main" id="{E5D13FFE-EF89-4D6B-AFB4-F681AB3FD069}"/>
            </a:ext>
          </a:extLst>
        </xdr:cNvPr>
        <xdr:cNvSpPr txBox="1"/>
      </xdr:nvSpPr>
      <xdr:spPr>
        <a:xfrm>
          <a:off x="13137747" y="10488267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85</xdr:col>
      <xdr:colOff>361782</xdr:colOff>
      <xdr:row>75</xdr:row>
      <xdr:rowOff>0</xdr:rowOff>
    </xdr:from>
    <xdr:ext cx="1009943" cy="378282"/>
    <xdr:sp macro="" textlink="">
      <xdr:nvSpPr>
        <xdr:cNvPr id="622" name="Object 4" hidden="1">
          <a:extLst>
            <a:ext uri="{63B3BB69-23CF-44E3-9099-C40C66FF867C}">
              <a14:compatExt xmlns:a14="http://schemas.microsoft.com/office/drawing/2010/main" spid="_x0000_s2052"/>
            </a:ext>
            <a:ext uri="{FF2B5EF4-FFF2-40B4-BE49-F238E27FC236}">
              <a16:creationId xmlns:a16="http://schemas.microsoft.com/office/drawing/2014/main" id="{0E869359-293F-40D0-8594-4343335B972E}"/>
            </a:ext>
          </a:extLst>
        </xdr:cNvPr>
        <xdr:cNvSpPr/>
      </xdr:nvSpPr>
      <xdr:spPr bwMode="auto">
        <a:xfrm>
          <a:off x="8546242" y="96335022"/>
          <a:ext cx="1009943" cy="3782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133350</xdr:colOff>
      <xdr:row>33</xdr:row>
      <xdr:rowOff>95250</xdr:rowOff>
    </xdr:from>
    <xdr:to>
      <xdr:col>28</xdr:col>
      <xdr:colOff>76200</xdr:colOff>
      <xdr:row>54</xdr:row>
      <xdr:rowOff>77884</xdr:rowOff>
    </xdr:to>
    <xdr:grpSp>
      <xdr:nvGrpSpPr>
        <xdr:cNvPr id="2" name="Group 1">
          <a:extLst>
            <a:ext uri="{FF2B5EF4-FFF2-40B4-BE49-F238E27FC236}">
              <a16:creationId xmlns:a16="http://schemas.microsoft.com/office/drawing/2014/main" id="{23096163-76C9-427E-87F9-D8BB70611128}"/>
            </a:ext>
          </a:extLst>
        </xdr:cNvPr>
        <xdr:cNvGrpSpPr/>
      </xdr:nvGrpSpPr>
      <xdr:grpSpPr>
        <a:xfrm>
          <a:off x="133350" y="7217019"/>
          <a:ext cx="5296388" cy="4290865"/>
          <a:chOff x="66675" y="5000625"/>
          <a:chExt cx="5029200" cy="4183159"/>
        </a:xfrm>
      </xdr:grpSpPr>
      <xdr:grpSp>
        <xdr:nvGrpSpPr>
          <xdr:cNvPr id="6" name="Group 5">
            <a:extLst>
              <a:ext uri="{FF2B5EF4-FFF2-40B4-BE49-F238E27FC236}">
                <a16:creationId xmlns:a16="http://schemas.microsoft.com/office/drawing/2014/main" id="{FABDE1D1-4465-4953-8B3B-CE61441B1072}"/>
              </a:ext>
            </a:extLst>
          </xdr:cNvPr>
          <xdr:cNvGrpSpPr/>
        </xdr:nvGrpSpPr>
        <xdr:grpSpPr>
          <a:xfrm>
            <a:off x="447674" y="5000625"/>
            <a:ext cx="4648201" cy="4183159"/>
            <a:chOff x="447674" y="6143625"/>
            <a:chExt cx="4648201" cy="4183159"/>
          </a:xfrm>
        </xdr:grpSpPr>
        <xdr:pic>
          <xdr:nvPicPr>
            <xdr:cNvPr id="4" name="Picture 3">
              <a:extLst>
                <a:ext uri="{FF2B5EF4-FFF2-40B4-BE49-F238E27FC236}">
                  <a16:creationId xmlns:a16="http://schemas.microsoft.com/office/drawing/2014/main" id="{53B4846F-7C3D-474D-AFDB-98AD6CF446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789" t="4861" r="4006" b="47222"/>
            <a:stretch/>
          </xdr:blipFill>
          <xdr:spPr>
            <a:xfrm>
              <a:off x="447674" y="6143625"/>
              <a:ext cx="4648201" cy="3943350"/>
            </a:xfrm>
            <a:prstGeom prst="rect">
              <a:avLst/>
            </a:prstGeom>
          </xdr:spPr>
        </xdr:pic>
        <xdr:sp macro="" textlink="">
          <xdr:nvSpPr>
            <xdr:cNvPr id="5" name="TextBox 4">
              <a:extLst>
                <a:ext uri="{FF2B5EF4-FFF2-40B4-BE49-F238E27FC236}">
                  <a16:creationId xmlns:a16="http://schemas.microsoft.com/office/drawing/2014/main" id="{880DAE35-3390-4346-9FCD-2322A17A2FE6}"/>
                </a:ext>
              </a:extLst>
            </xdr:cNvPr>
            <xdr:cNvSpPr txBox="1"/>
          </xdr:nvSpPr>
          <xdr:spPr>
            <a:xfrm>
              <a:off x="1504950" y="10086975"/>
              <a:ext cx="172393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Figure</a:t>
              </a:r>
              <a:r>
                <a:rPr lang="en-US" sz="1000" b="1" baseline="0">
                  <a:latin typeface="Arial" panose="020B0604020202020204" pitchFamily="34" charset="0"/>
                  <a:cs typeface="Arial" panose="020B0604020202020204" pitchFamily="34" charset="0"/>
                </a:rPr>
                <a:t> 1 - Design Section</a:t>
              </a:r>
              <a:endParaRPr lang="en-US" sz="1000" b="1">
                <a:latin typeface="Arial" panose="020B0604020202020204" pitchFamily="34" charset="0"/>
                <a:cs typeface="Arial" panose="020B0604020202020204" pitchFamily="34" charset="0"/>
              </a:endParaRPr>
            </a:p>
          </xdr:txBody>
        </xdr:sp>
      </xdr:grpSp>
      <xdr:grpSp>
        <xdr:nvGrpSpPr>
          <xdr:cNvPr id="17" name="Group 16">
            <a:extLst>
              <a:ext uri="{FF2B5EF4-FFF2-40B4-BE49-F238E27FC236}">
                <a16:creationId xmlns:a16="http://schemas.microsoft.com/office/drawing/2014/main" id="{C1B0F5E9-ABC0-411E-BC89-FA19DAB6D01F}"/>
              </a:ext>
            </a:extLst>
          </xdr:cNvPr>
          <xdr:cNvGrpSpPr/>
        </xdr:nvGrpSpPr>
        <xdr:grpSpPr>
          <a:xfrm>
            <a:off x="66675" y="7848600"/>
            <a:ext cx="762000" cy="504825"/>
            <a:chOff x="5915025" y="8810625"/>
            <a:chExt cx="762000" cy="504825"/>
          </a:xfrm>
        </xdr:grpSpPr>
        <xdr:cxnSp macro="">
          <xdr:nvCxnSpPr>
            <xdr:cNvPr id="11" name="Straight Arrow Connector 10">
              <a:extLst>
                <a:ext uri="{FF2B5EF4-FFF2-40B4-BE49-F238E27FC236}">
                  <a16:creationId xmlns:a16="http://schemas.microsoft.com/office/drawing/2014/main" id="{51B87DA0-098D-44A7-9A16-9A8C3C8D3E9E}"/>
                </a:ext>
              </a:extLst>
            </xdr:cNvPr>
            <xdr:cNvCxnSpPr/>
          </xdr:nvCxnSpPr>
          <xdr:spPr>
            <a:xfrm>
              <a:off x="6134100" y="9315450"/>
              <a:ext cx="333375" cy="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cxnSp macro="">
          <xdr:nvCxnSpPr>
            <xdr:cNvPr id="36" name="Straight Arrow Connector 35">
              <a:extLst>
                <a:ext uri="{FF2B5EF4-FFF2-40B4-BE49-F238E27FC236}">
                  <a16:creationId xmlns:a16="http://schemas.microsoft.com/office/drawing/2014/main" id="{FE738CE6-7514-4C70-A82A-5760141295A5}"/>
                </a:ext>
              </a:extLst>
            </xdr:cNvPr>
            <xdr:cNvCxnSpPr/>
          </xdr:nvCxnSpPr>
          <xdr:spPr>
            <a:xfrm flipV="1">
              <a:off x="6134100" y="8915400"/>
              <a:ext cx="0" cy="400050"/>
            </a:xfrm>
            <a:prstGeom prst="straightConnector1">
              <a:avLst/>
            </a:prstGeom>
            <a:ln>
              <a:tailEnd type="triangle" w="sm" len="lg"/>
            </a:ln>
          </xdr:spPr>
          <xdr:style>
            <a:lnRef idx="1">
              <a:schemeClr val="dk1"/>
            </a:lnRef>
            <a:fillRef idx="0">
              <a:schemeClr val="dk1"/>
            </a:fillRef>
            <a:effectRef idx="0">
              <a:schemeClr val="dk1"/>
            </a:effectRef>
            <a:fontRef idx="minor">
              <a:schemeClr val="tx1"/>
            </a:fontRef>
          </xdr:style>
        </xdr:cxnSp>
        <xdr:sp macro="" textlink="">
          <xdr:nvSpPr>
            <xdr:cNvPr id="16" name="TextBox 15">
              <a:extLst>
                <a:ext uri="{FF2B5EF4-FFF2-40B4-BE49-F238E27FC236}">
                  <a16:creationId xmlns:a16="http://schemas.microsoft.com/office/drawing/2014/main" id="{A3B72D1B-2147-4190-82A0-92AF3231D44B}"/>
                </a:ext>
              </a:extLst>
            </xdr:cNvPr>
            <xdr:cNvSpPr txBox="1"/>
          </xdr:nvSpPr>
          <xdr:spPr>
            <a:xfrm>
              <a:off x="6315075" y="9029700"/>
              <a:ext cx="3619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x</a:t>
              </a:r>
            </a:p>
          </xdr:txBody>
        </xdr:sp>
        <xdr:sp macro="" textlink="">
          <xdr:nvSpPr>
            <xdr:cNvPr id="40" name="TextBox 39">
              <a:extLst>
                <a:ext uri="{FF2B5EF4-FFF2-40B4-BE49-F238E27FC236}">
                  <a16:creationId xmlns:a16="http://schemas.microsoft.com/office/drawing/2014/main" id="{6A417EA3-6DEB-4FFA-B37F-93CFAF70C2B5}"/>
                </a:ext>
              </a:extLst>
            </xdr:cNvPr>
            <xdr:cNvSpPr txBox="1"/>
          </xdr:nvSpPr>
          <xdr:spPr>
            <a:xfrm>
              <a:off x="5915025" y="8810625"/>
              <a:ext cx="3619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y</a:t>
              </a:r>
            </a:p>
          </xdr:txBody>
        </xdr:sp>
      </xdr:grpSp>
    </xdr:grpSp>
    <xdr:clientData/>
  </xdr:twoCellAnchor>
  <xdr:twoCellAnchor>
    <xdr:from>
      <xdr:col>3</xdr:col>
      <xdr:colOff>142875</xdr:colOff>
      <xdr:row>95</xdr:row>
      <xdr:rowOff>190500</xdr:rowOff>
    </xdr:from>
    <xdr:to>
      <xdr:col>24</xdr:col>
      <xdr:colOff>161925</xdr:colOff>
      <xdr:row>111</xdr:row>
      <xdr:rowOff>77884</xdr:rowOff>
    </xdr:to>
    <xdr:grpSp>
      <xdr:nvGrpSpPr>
        <xdr:cNvPr id="15" name="Group 14">
          <a:extLst>
            <a:ext uri="{FF2B5EF4-FFF2-40B4-BE49-F238E27FC236}">
              <a16:creationId xmlns:a16="http://schemas.microsoft.com/office/drawing/2014/main" id="{0B3D09A3-20EB-45F4-8EC4-14AEBBCA05A2}"/>
            </a:ext>
          </a:extLst>
        </xdr:cNvPr>
        <xdr:cNvGrpSpPr/>
      </xdr:nvGrpSpPr>
      <xdr:grpSpPr>
        <a:xfrm>
          <a:off x="733913" y="20144154"/>
          <a:ext cx="4019550" cy="3169845"/>
          <a:chOff x="647700" y="19335750"/>
          <a:chExt cx="3819525" cy="3087784"/>
        </a:xfrm>
      </xdr:grpSpPr>
      <xdr:grpSp>
        <xdr:nvGrpSpPr>
          <xdr:cNvPr id="14" name="Group 13">
            <a:extLst>
              <a:ext uri="{FF2B5EF4-FFF2-40B4-BE49-F238E27FC236}">
                <a16:creationId xmlns:a16="http://schemas.microsoft.com/office/drawing/2014/main" id="{4A860495-36C1-4F1B-BCE7-AC37AF7B90B3}"/>
              </a:ext>
            </a:extLst>
          </xdr:cNvPr>
          <xdr:cNvGrpSpPr/>
        </xdr:nvGrpSpPr>
        <xdr:grpSpPr>
          <a:xfrm>
            <a:off x="647700" y="19335750"/>
            <a:ext cx="3819525" cy="2824048"/>
            <a:chOff x="647700" y="19335750"/>
            <a:chExt cx="3819525" cy="2824048"/>
          </a:xfrm>
        </xdr:grpSpPr>
        <xdr:pic>
          <xdr:nvPicPr>
            <xdr:cNvPr id="7" name="Picture 6">
              <a:extLst>
                <a:ext uri="{FF2B5EF4-FFF2-40B4-BE49-F238E27FC236}">
                  <a16:creationId xmlns:a16="http://schemas.microsoft.com/office/drawing/2014/main" id="{0AA09C40-9B9A-458C-AD20-A3B7170155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19335750"/>
              <a:ext cx="3819525" cy="2824048"/>
            </a:xfrm>
            <a:prstGeom prst="rect">
              <a:avLst/>
            </a:prstGeom>
          </xdr:spPr>
        </xdr:pic>
        <xdr:cxnSp macro="">
          <xdr:nvCxnSpPr>
            <xdr:cNvPr id="9" name="Straight Arrow Connector 8">
              <a:extLst>
                <a:ext uri="{FF2B5EF4-FFF2-40B4-BE49-F238E27FC236}">
                  <a16:creationId xmlns:a16="http://schemas.microsoft.com/office/drawing/2014/main" id="{072ED214-1F03-47E7-BEAD-84570C16E1AF}"/>
                </a:ext>
              </a:extLst>
            </xdr:cNvPr>
            <xdr:cNvCxnSpPr/>
          </xdr:nvCxnSpPr>
          <xdr:spPr>
            <a:xfrm>
              <a:off x="2657475" y="21021675"/>
              <a:ext cx="361950" cy="142875"/>
            </a:xfrm>
            <a:prstGeom prst="straightConnector1">
              <a:avLst/>
            </a:prstGeom>
            <a:ln>
              <a:headEnd type="triangle" w="med" len="med"/>
              <a:tailEnd type="none"/>
            </a:ln>
          </xdr:spPr>
          <xdr:style>
            <a:lnRef idx="1">
              <a:schemeClr val="dk1"/>
            </a:lnRef>
            <a:fillRef idx="0">
              <a:schemeClr val="dk1"/>
            </a:fillRef>
            <a:effectRef idx="0">
              <a:schemeClr val="dk1"/>
            </a:effectRef>
            <a:fontRef idx="minor">
              <a:schemeClr val="tx1"/>
            </a:fontRef>
          </xdr:style>
        </xdr:cxnSp>
        <xdr:cxnSp macro="">
          <xdr:nvCxnSpPr>
            <xdr:cNvPr id="38" name="Straight Arrow Connector 37">
              <a:extLst>
                <a:ext uri="{FF2B5EF4-FFF2-40B4-BE49-F238E27FC236}">
                  <a16:creationId xmlns:a16="http://schemas.microsoft.com/office/drawing/2014/main" id="{ECD9B509-6AA1-4CC2-B7BC-A69B4EFA04E0}"/>
                </a:ext>
              </a:extLst>
            </xdr:cNvPr>
            <xdr:cNvCxnSpPr/>
          </xdr:nvCxnSpPr>
          <xdr:spPr>
            <a:xfrm flipH="1">
              <a:off x="2314575" y="21021675"/>
              <a:ext cx="228600" cy="152400"/>
            </a:xfrm>
            <a:prstGeom prst="straightConnector1">
              <a:avLst/>
            </a:prstGeom>
            <a:ln>
              <a:headEnd type="triangle" w="med" len="med"/>
              <a:tailEnd type="none"/>
            </a:ln>
          </xdr:spPr>
          <xdr:style>
            <a:lnRef idx="1">
              <a:schemeClr val="dk1"/>
            </a:lnRef>
            <a:fillRef idx="0">
              <a:schemeClr val="dk1"/>
            </a:fillRef>
            <a:effectRef idx="0">
              <a:schemeClr val="dk1"/>
            </a:effectRef>
            <a:fontRef idx="minor">
              <a:schemeClr val="tx1"/>
            </a:fontRef>
          </xdr:style>
        </xdr:cxnSp>
        <xdr:sp macro="" textlink="">
          <xdr:nvSpPr>
            <xdr:cNvPr id="13" name="TextBox 12">
              <a:extLst>
                <a:ext uri="{FF2B5EF4-FFF2-40B4-BE49-F238E27FC236}">
                  <a16:creationId xmlns:a16="http://schemas.microsoft.com/office/drawing/2014/main" id="{1BFFF067-6AE3-4AFB-BCD9-95D0D98739F7}"/>
                </a:ext>
              </a:extLst>
            </xdr:cNvPr>
            <xdr:cNvSpPr txBox="1"/>
          </xdr:nvSpPr>
          <xdr:spPr>
            <a:xfrm>
              <a:off x="2743200" y="20897850"/>
              <a:ext cx="102938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F</a:t>
              </a:r>
              <a:r>
                <a:rPr lang="en-US" sz="1000" baseline="-25000">
                  <a:latin typeface="Arial" panose="020B0604020202020204" pitchFamily="34" charset="0"/>
                  <a:cs typeface="Arial" panose="020B0604020202020204" pitchFamily="34" charset="0"/>
                </a:rPr>
                <a:t>X</a:t>
              </a:r>
              <a:r>
                <a:rPr lang="en-US" sz="1000">
                  <a:latin typeface="Arial" panose="020B0604020202020204" pitchFamily="34" charset="0"/>
                  <a:cs typeface="Arial" panose="020B0604020202020204" pitchFamily="34" charset="0"/>
                </a:rPr>
                <a:t> =579.56</a:t>
              </a:r>
              <a:r>
                <a:rPr lang="en-US" sz="1000" baseline="0">
                  <a:latin typeface="Arial" panose="020B0604020202020204" pitchFamily="34" charset="0"/>
                  <a:cs typeface="Arial" panose="020B0604020202020204" pitchFamily="34" charset="0"/>
                </a:rPr>
                <a:t> kip</a:t>
              </a:r>
              <a:endParaRPr lang="en-US" sz="1000">
                <a:latin typeface="Arial" panose="020B0604020202020204" pitchFamily="34" charset="0"/>
                <a:cs typeface="Arial" panose="020B0604020202020204" pitchFamily="34" charset="0"/>
              </a:endParaRPr>
            </a:p>
          </xdr:txBody>
        </xdr:sp>
        <xdr:sp macro="" textlink="">
          <xdr:nvSpPr>
            <xdr:cNvPr id="41" name="TextBox 40">
              <a:extLst>
                <a:ext uri="{FF2B5EF4-FFF2-40B4-BE49-F238E27FC236}">
                  <a16:creationId xmlns:a16="http://schemas.microsoft.com/office/drawing/2014/main" id="{A3597408-23F9-49DF-B514-793441D6FCF6}"/>
                </a:ext>
              </a:extLst>
            </xdr:cNvPr>
            <xdr:cNvSpPr txBox="1"/>
          </xdr:nvSpPr>
          <xdr:spPr>
            <a:xfrm>
              <a:off x="1657350" y="21164550"/>
              <a:ext cx="107927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F</a:t>
              </a:r>
              <a:r>
                <a:rPr lang="en-US" sz="1000" baseline="-25000">
                  <a:latin typeface="Arial" panose="020B0604020202020204" pitchFamily="34" charset="0"/>
                  <a:cs typeface="Arial" panose="020B0604020202020204" pitchFamily="34" charset="0"/>
                </a:rPr>
                <a:t>Z</a:t>
              </a:r>
              <a:r>
                <a:rPr lang="en-US" sz="1000">
                  <a:latin typeface="Arial" panose="020B0604020202020204" pitchFamily="34" charset="0"/>
                  <a:cs typeface="Arial" panose="020B0604020202020204" pitchFamily="34" charset="0"/>
                </a:rPr>
                <a:t> = 155.29</a:t>
              </a:r>
              <a:r>
                <a:rPr lang="en-US" sz="1000" baseline="0">
                  <a:latin typeface="Arial" panose="020B0604020202020204" pitchFamily="34" charset="0"/>
                  <a:cs typeface="Arial" panose="020B0604020202020204" pitchFamily="34" charset="0"/>
                </a:rPr>
                <a:t> kip</a:t>
              </a:r>
              <a:endParaRPr lang="en-US" sz="1000">
                <a:latin typeface="Arial" panose="020B0604020202020204" pitchFamily="34" charset="0"/>
                <a:cs typeface="Arial" panose="020B0604020202020204" pitchFamily="34" charset="0"/>
              </a:endParaRPr>
            </a:p>
          </xdr:txBody>
        </xdr:sp>
      </xdr:grpSp>
      <xdr:sp macro="" textlink="">
        <xdr:nvSpPr>
          <xdr:cNvPr id="43" name="TextBox 42">
            <a:extLst>
              <a:ext uri="{FF2B5EF4-FFF2-40B4-BE49-F238E27FC236}">
                <a16:creationId xmlns:a16="http://schemas.microsoft.com/office/drawing/2014/main" id="{EBC33EC8-E4EB-4541-AC16-996DEEF645F8}"/>
              </a:ext>
            </a:extLst>
          </xdr:cNvPr>
          <xdr:cNvSpPr txBox="1"/>
        </xdr:nvSpPr>
        <xdr:spPr>
          <a:xfrm>
            <a:off x="1571625" y="22183725"/>
            <a:ext cx="1962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b="1">
                <a:latin typeface="Arial" panose="020B0604020202020204" pitchFamily="34" charset="0"/>
                <a:cs typeface="Arial" panose="020B0604020202020204" pitchFamily="34" charset="0"/>
              </a:rPr>
              <a:t>Figure</a:t>
            </a:r>
            <a:r>
              <a:rPr lang="en-US" sz="1000" b="1" baseline="0">
                <a:latin typeface="Arial" panose="020B0604020202020204" pitchFamily="34" charset="0"/>
                <a:cs typeface="Arial" panose="020B0604020202020204" pitchFamily="34" charset="0"/>
              </a:rPr>
              <a:t> 2 - CT Load Application</a:t>
            </a:r>
            <a:endParaRPr lang="en-US" sz="1000" b="1">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35</xdr:col>
      <xdr:colOff>26377</xdr:colOff>
      <xdr:row>33</xdr:row>
      <xdr:rowOff>0</xdr:rowOff>
    </xdr:from>
    <xdr:ext cx="65" cy="172227"/>
    <xdr:sp macro="" textlink="">
      <xdr:nvSpPr>
        <xdr:cNvPr id="2" name="TextBox 1">
          <a:extLst>
            <a:ext uri="{FF2B5EF4-FFF2-40B4-BE49-F238E27FC236}">
              <a16:creationId xmlns:a16="http://schemas.microsoft.com/office/drawing/2014/main" id="{00000000-0008-0000-0000-0000E3000000}"/>
            </a:ext>
          </a:extLst>
        </xdr:cNvPr>
        <xdr:cNvSpPr txBox="1"/>
      </xdr:nvSpPr>
      <xdr:spPr>
        <a:xfrm>
          <a:off x="6341452" y="29003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41</xdr:col>
      <xdr:colOff>409575</xdr:colOff>
      <xdr:row>33</xdr:row>
      <xdr:rowOff>0</xdr:rowOff>
    </xdr:from>
    <xdr:ext cx="65" cy="172227"/>
    <xdr:sp macro="" textlink="">
      <xdr:nvSpPr>
        <xdr:cNvPr id="3" name="TextBox 2">
          <a:extLst>
            <a:ext uri="{FF2B5EF4-FFF2-40B4-BE49-F238E27FC236}">
              <a16:creationId xmlns:a16="http://schemas.microsoft.com/office/drawing/2014/main" id="{00000000-0008-0000-0000-0000E5000000}"/>
            </a:ext>
          </a:extLst>
        </xdr:cNvPr>
        <xdr:cNvSpPr txBox="1"/>
      </xdr:nvSpPr>
      <xdr:spPr>
        <a:xfrm>
          <a:off x="7905750" y="29003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22</xdr:col>
      <xdr:colOff>2721</xdr:colOff>
      <xdr:row>2</xdr:row>
      <xdr:rowOff>31915</xdr:rowOff>
    </xdr:from>
    <xdr:ext cx="1052211" cy="17030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D04CD026-EF04-4332-A39B-E23E84B8CB0F}"/>
                </a:ext>
              </a:extLst>
            </xdr:cNvPr>
            <xdr:cNvSpPr txBox="1"/>
          </xdr:nvSpPr>
          <xdr:spPr>
            <a:xfrm>
              <a:off x="4003221" y="22834765"/>
              <a:ext cx="1052211" cy="170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900" b="0" i="1" baseline="0">
                        <a:latin typeface="Cambria Math" panose="02040503050406030204" pitchFamily="18" charset="0"/>
                      </a:rPr>
                      <m:t>𝑉𝑢</m:t>
                    </m:r>
                    <m:r>
                      <a:rPr lang="en-US" sz="900" b="0" i="1" baseline="0">
                        <a:latin typeface="Cambria Math" panose="02040503050406030204" pitchFamily="18" charset="0"/>
                      </a:rPr>
                      <m:t>=</m:t>
                    </m:r>
                    <m:rad>
                      <m:radPr>
                        <m:degHide m:val="on"/>
                        <m:ctrlPr>
                          <a:rPr lang="en-US" sz="900" b="0" i="1" baseline="0">
                            <a:latin typeface="Cambria Math" panose="02040503050406030204" pitchFamily="18" charset="0"/>
                          </a:rPr>
                        </m:ctrlPr>
                      </m:radPr>
                      <m:deg/>
                      <m:e>
                        <m:sSup>
                          <m:sSupPr>
                            <m:ctrlPr>
                              <a:rPr lang="en-US" sz="900" b="0" i="1" baseline="0">
                                <a:latin typeface="Cambria Math" panose="02040503050406030204" pitchFamily="18" charset="0"/>
                              </a:rPr>
                            </m:ctrlPr>
                          </m:sSupPr>
                          <m:e>
                            <m:r>
                              <a:rPr lang="en-US" sz="900" b="0" i="1" baseline="0">
                                <a:latin typeface="Cambria Math" panose="02040503050406030204" pitchFamily="18" charset="0"/>
                              </a:rPr>
                              <m:t>(</m:t>
                            </m:r>
                            <m:r>
                              <a:rPr lang="en-US" sz="900" b="0" i="1" baseline="0">
                                <a:latin typeface="Cambria Math" panose="02040503050406030204" pitchFamily="18" charset="0"/>
                              </a:rPr>
                              <m:t>𝐹𝑥</m:t>
                            </m:r>
                            <m:r>
                              <a:rPr lang="en-US" sz="900" b="0" i="1" baseline="0">
                                <a:latin typeface="Cambria Math" panose="02040503050406030204" pitchFamily="18" charset="0"/>
                              </a:rPr>
                              <m:t>)</m:t>
                            </m:r>
                          </m:e>
                          <m:sup>
                            <m:r>
                              <a:rPr lang="en-US" sz="900" b="0" i="1" baseline="0">
                                <a:latin typeface="Cambria Math" panose="02040503050406030204" pitchFamily="18" charset="0"/>
                              </a:rPr>
                              <m:t>2</m:t>
                            </m:r>
                          </m:sup>
                        </m:sSup>
                        <m:r>
                          <a:rPr lang="en-US" sz="900" b="0" i="1" baseline="0">
                            <a:latin typeface="Cambria Math" panose="02040503050406030204" pitchFamily="18" charset="0"/>
                          </a:rPr>
                          <m:t>+</m:t>
                        </m:r>
                        <m:sSup>
                          <m:sSupPr>
                            <m:ctrlPr>
                              <a:rPr lang="en-US" sz="900" b="0" i="1" baseline="0">
                                <a:latin typeface="Cambria Math" panose="02040503050406030204" pitchFamily="18" charset="0"/>
                              </a:rPr>
                            </m:ctrlPr>
                          </m:sSupPr>
                          <m:e>
                            <m:r>
                              <a:rPr lang="en-US" sz="900" b="0" i="1" baseline="0">
                                <a:latin typeface="Cambria Math" panose="02040503050406030204" pitchFamily="18" charset="0"/>
                              </a:rPr>
                              <m:t>(</m:t>
                            </m:r>
                            <m:r>
                              <a:rPr lang="en-US" sz="900" b="0" i="1" baseline="0">
                                <a:latin typeface="Cambria Math" panose="02040503050406030204" pitchFamily="18" charset="0"/>
                              </a:rPr>
                              <m:t>𝐹𝑧</m:t>
                            </m:r>
                            <m:r>
                              <a:rPr lang="en-US" sz="900" b="0" i="1" baseline="0">
                                <a:latin typeface="Cambria Math" panose="02040503050406030204" pitchFamily="18" charset="0"/>
                              </a:rPr>
                              <m:t>)</m:t>
                            </m:r>
                          </m:e>
                          <m:sup>
                            <m:r>
                              <a:rPr lang="en-US" sz="900" b="0" i="1" baseline="0">
                                <a:latin typeface="Cambria Math" panose="02040503050406030204" pitchFamily="18" charset="0"/>
                              </a:rPr>
                              <m:t>2</m:t>
                            </m:r>
                          </m:sup>
                        </m:sSup>
                      </m:e>
                    </m:rad>
                  </m:oMath>
                </m:oMathPara>
              </a14:m>
              <a:endParaRPr lang="en-US" sz="900" baseline="0"/>
            </a:p>
          </xdr:txBody>
        </xdr:sp>
      </mc:Choice>
      <mc:Fallback xmlns="">
        <xdr:sp macro="" textlink="">
          <xdr:nvSpPr>
            <xdr:cNvPr id="4" name="TextBox 3">
              <a:extLst>
                <a:ext uri="{FF2B5EF4-FFF2-40B4-BE49-F238E27FC236}">
                  <a16:creationId xmlns:a16="http://schemas.microsoft.com/office/drawing/2014/main" id="{D04CD026-EF04-4332-A39B-E23E84B8CB0F}"/>
                </a:ext>
              </a:extLst>
            </xdr:cNvPr>
            <xdr:cNvSpPr txBox="1"/>
          </xdr:nvSpPr>
          <xdr:spPr>
            <a:xfrm>
              <a:off x="4003221" y="22834765"/>
              <a:ext cx="1052211" cy="170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900" b="0" i="0" baseline="0">
                  <a:latin typeface="Cambria Math" panose="02040503050406030204" pitchFamily="18" charset="0"/>
                </a:rPr>
                <a:t>𝑉𝑢=√(〖(𝐹𝑥)〗^2+〖(𝐹𝑧)〗^2 )</a:t>
              </a:r>
              <a:endParaRPr lang="en-US" sz="900" baseline="0"/>
            </a:p>
          </xdr:txBody>
        </xdr:sp>
      </mc:Fallback>
    </mc:AlternateContent>
    <xdr:clientData/>
  </xdr:oneCellAnchor>
  <xdr:oneCellAnchor>
    <xdr:from>
      <xdr:col>20</xdr:col>
      <xdr:colOff>98590</xdr:colOff>
      <xdr:row>14</xdr:row>
      <xdr:rowOff>181841</xdr:rowOff>
    </xdr:from>
    <xdr:ext cx="2184637" cy="204158"/>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E3A4404E-7D7C-40DA-B51D-8540CE1FA1B6}"/>
                </a:ext>
              </a:extLst>
            </xdr:cNvPr>
            <xdr:cNvSpPr txBox="1"/>
          </xdr:nvSpPr>
          <xdr:spPr>
            <a:xfrm>
              <a:off x="3737140" y="25384991"/>
              <a:ext cx="2184637" cy="20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left"/>
                  </m:oMathParaPr>
                  <m:oMath xmlns:m="http://schemas.openxmlformats.org/officeDocument/2006/math">
                    <m:r>
                      <a:rPr lang="en-US" sz="1000" b="0" i="1">
                        <a:latin typeface="Cambria Math" panose="02040503050406030204" pitchFamily="18" charset="0"/>
                      </a:rPr>
                      <m:t>𝐷</m:t>
                    </m:r>
                    <m:r>
                      <a:rPr lang="en-US" sz="1000" b="0" i="1" baseline="-25000">
                        <a:latin typeface="Cambria Math" panose="02040503050406030204" pitchFamily="18" charset="0"/>
                      </a:rPr>
                      <m:t>𝑟</m:t>
                    </m:r>
                    <m:r>
                      <a:rPr lang="en-US" sz="1000" b="0" i="1">
                        <a:latin typeface="Cambria Math" panose="02040503050406030204" pitchFamily="18" charset="0"/>
                      </a:rPr>
                      <m:t>=</m:t>
                    </m:r>
                    <m:r>
                      <a:rPr lang="en-US" sz="1000" b="0" i="1">
                        <a:latin typeface="Cambria Math" panose="02040503050406030204" pitchFamily="18" charset="0"/>
                      </a:rPr>
                      <m:t>𝐷</m:t>
                    </m:r>
                    <m:r>
                      <a:rPr lang="en-US" sz="1000" b="0" i="1">
                        <a:latin typeface="Cambria Math" panose="02040503050406030204" pitchFamily="18" charset="0"/>
                      </a:rPr>
                      <m:t>−2(</m:t>
                    </m:r>
                    <m:r>
                      <a:rPr lang="en-US" sz="1000" b="0" i="1">
                        <a:latin typeface="Cambria Math" panose="02040503050406030204" pitchFamily="18" charset="0"/>
                      </a:rPr>
                      <m:t>𝑐𝑙𝑟</m:t>
                    </m:r>
                    <m:r>
                      <a:rPr lang="en-US" sz="1000" b="0" i="1">
                        <a:latin typeface="Cambria Math" panose="02040503050406030204" pitchFamily="18" charset="0"/>
                      </a:rPr>
                      <m:t>+</m:t>
                    </m:r>
                    <m:r>
                      <a:rPr lang="en-US" sz="1000" b="0" i="1">
                        <a:latin typeface="Cambria Math" panose="02040503050406030204" pitchFamily="18" charset="0"/>
                      </a:rPr>
                      <m:t>𝑡𝑖𝑒</m:t>
                    </m:r>
                    <m:r>
                      <a:rPr lang="en-US" sz="1000" b="0" i="1">
                        <a:latin typeface="Cambria Math" panose="02040503050406030204" pitchFamily="18" charset="0"/>
                      </a:rPr>
                      <m:t> </m:t>
                    </m:r>
                    <m:r>
                      <a:rPr lang="en-US" sz="1000" b="0" i="1" baseline="-25000">
                        <a:latin typeface="Cambria Math" panose="02040503050406030204" pitchFamily="18" charset="0"/>
                      </a:rPr>
                      <m:t>𝑑𝑏𝑑</m:t>
                    </m:r>
                    <m:r>
                      <a:rPr lang="en-US" sz="1000" b="0" i="1">
                        <a:latin typeface="Cambria Math" panose="02040503050406030204" pitchFamily="18" charset="0"/>
                      </a:rPr>
                      <m:t>+</m:t>
                    </m:r>
                    <m:f>
                      <m:fPr>
                        <m:type m:val="skw"/>
                        <m:ctrlPr>
                          <a:rPr lang="en-US" sz="1000" b="0" i="1">
                            <a:latin typeface="Cambria Math" panose="02040503050406030204" pitchFamily="18" charset="0"/>
                          </a:rPr>
                        </m:ctrlPr>
                      </m:fPr>
                      <m:num>
                        <m:r>
                          <a:rPr lang="en-US" sz="1000" b="0" i="1">
                            <a:latin typeface="Cambria Math" panose="02040503050406030204" pitchFamily="18" charset="0"/>
                          </a:rPr>
                          <m:t>𝑉𝑒𝑟𝑡</m:t>
                        </m:r>
                        <m:r>
                          <a:rPr lang="en-US" sz="1000" b="0" i="1">
                            <a:latin typeface="Cambria Math" panose="02040503050406030204" pitchFamily="18" charset="0"/>
                          </a:rPr>
                          <m:t> </m:t>
                        </m:r>
                        <m:r>
                          <a:rPr lang="en-US" sz="1000" b="0" i="1">
                            <a:latin typeface="Cambria Math" panose="02040503050406030204" pitchFamily="18" charset="0"/>
                          </a:rPr>
                          <m:t>𝑑𝑏𝑑</m:t>
                        </m:r>
                      </m:num>
                      <m:den>
                        <m:r>
                          <a:rPr lang="en-US" sz="1000" b="0" i="1">
                            <a:latin typeface="Cambria Math" panose="02040503050406030204" pitchFamily="18" charset="0"/>
                          </a:rPr>
                          <m:t>2</m:t>
                        </m:r>
                      </m:den>
                    </m:f>
                    <m:r>
                      <a:rPr lang="en-US" sz="1000" b="0" i="1">
                        <a:latin typeface="Cambria Math" panose="02040503050406030204" pitchFamily="18" charset="0"/>
                      </a:rPr>
                      <m:t>)</m:t>
                    </m:r>
                  </m:oMath>
                </m:oMathPara>
              </a14:m>
              <a:endParaRPr lang="en-US" sz="1000"/>
            </a:p>
          </xdr:txBody>
        </xdr:sp>
      </mc:Choice>
      <mc:Fallback xmlns="">
        <xdr:sp macro="" textlink="">
          <xdr:nvSpPr>
            <xdr:cNvPr id="5" name="TextBox 4">
              <a:extLst>
                <a:ext uri="{FF2B5EF4-FFF2-40B4-BE49-F238E27FC236}">
                  <a16:creationId xmlns:a16="http://schemas.microsoft.com/office/drawing/2014/main" id="{E3A4404E-7D7C-40DA-B51D-8540CE1FA1B6}"/>
                </a:ext>
              </a:extLst>
            </xdr:cNvPr>
            <xdr:cNvSpPr txBox="1"/>
          </xdr:nvSpPr>
          <xdr:spPr>
            <a:xfrm>
              <a:off x="3737140" y="25384991"/>
              <a:ext cx="2184637" cy="20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𝐷</a:t>
              </a:r>
              <a:r>
                <a:rPr lang="en-US" sz="1000" b="0" i="0" baseline="-25000">
                  <a:latin typeface="Cambria Math" panose="02040503050406030204" pitchFamily="18" charset="0"/>
                </a:rPr>
                <a:t>𝑟</a:t>
              </a:r>
              <a:r>
                <a:rPr lang="en-US" sz="1000" b="0" i="0">
                  <a:latin typeface="Cambria Math" panose="02040503050406030204" pitchFamily="18" charset="0"/>
                </a:rPr>
                <a:t>=𝐷−2(𝑐𝑙𝑟+𝑡𝑖𝑒 </a:t>
              </a:r>
              <a:r>
                <a:rPr lang="en-US" sz="1000" b="0" i="0" baseline="-25000">
                  <a:latin typeface="Cambria Math" panose="02040503050406030204" pitchFamily="18" charset="0"/>
                </a:rPr>
                <a:t>𝑑𝑏𝑑</a:t>
              </a:r>
              <a:r>
                <a:rPr lang="en-US" sz="1000" b="0" i="0">
                  <a:latin typeface="Cambria Math" panose="02040503050406030204" pitchFamily="18" charset="0"/>
                </a:rPr>
                <a:t>+(𝑉𝑒𝑟𝑡 𝑑𝑏𝑑)⁄2)</a:t>
              </a:r>
              <a:endParaRPr lang="en-US" sz="1000"/>
            </a:p>
          </xdr:txBody>
        </xdr:sp>
      </mc:Fallback>
    </mc:AlternateContent>
    <xdr:clientData/>
  </xdr:oneCellAnchor>
  <xdr:oneCellAnchor>
    <xdr:from>
      <xdr:col>20</xdr:col>
      <xdr:colOff>16204</xdr:colOff>
      <xdr:row>16</xdr:row>
      <xdr:rowOff>19051</xdr:rowOff>
    </xdr:from>
    <xdr:ext cx="983921" cy="199093"/>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5796BFC5-70BF-4D27-A619-350ABCC67CAD}"/>
                </a:ext>
              </a:extLst>
            </xdr:cNvPr>
            <xdr:cNvSpPr txBox="1"/>
          </xdr:nvSpPr>
          <xdr:spPr>
            <a:xfrm>
              <a:off x="3654754" y="25622251"/>
              <a:ext cx="983921" cy="19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𝑑</m:t>
                    </m:r>
                    <m:r>
                      <a:rPr lang="en-US" sz="1000" b="0" i="1" baseline="-25000">
                        <a:latin typeface="Cambria Math" panose="02040503050406030204" pitchFamily="18" charset="0"/>
                      </a:rPr>
                      <m:t>𝑒</m:t>
                    </m:r>
                    <m:r>
                      <a:rPr lang="en-US" sz="1000" b="0" i="1">
                        <a:latin typeface="Cambria Math" panose="02040503050406030204" pitchFamily="18" charset="0"/>
                      </a:rPr>
                      <m:t>=</m:t>
                    </m:r>
                    <m:f>
                      <m:fPr>
                        <m:type m:val="skw"/>
                        <m:ctrlPr>
                          <a:rPr lang="en-US" sz="1000" b="0" i="1">
                            <a:latin typeface="Cambria Math" panose="02040503050406030204" pitchFamily="18" charset="0"/>
                          </a:rPr>
                        </m:ctrlPr>
                      </m:fPr>
                      <m:num>
                        <m:r>
                          <a:rPr lang="en-US" sz="1000" b="0" i="1">
                            <a:latin typeface="Cambria Math" panose="02040503050406030204" pitchFamily="18" charset="0"/>
                          </a:rPr>
                          <m:t>𝐷</m:t>
                        </m:r>
                      </m:num>
                      <m:den>
                        <m:r>
                          <a:rPr lang="en-US" sz="1000" b="0" i="1">
                            <a:latin typeface="Cambria Math" panose="02040503050406030204" pitchFamily="18" charset="0"/>
                          </a:rPr>
                          <m:t>2</m:t>
                        </m:r>
                      </m:den>
                    </m:f>
                    <m:r>
                      <a:rPr lang="en-US" sz="1000" b="0" i="1">
                        <a:latin typeface="Cambria Math" panose="02040503050406030204" pitchFamily="18" charset="0"/>
                      </a:rPr>
                      <m:t>+</m:t>
                    </m:r>
                    <m:f>
                      <m:fPr>
                        <m:type m:val="skw"/>
                        <m:ctrlPr>
                          <a:rPr lang="en-US" sz="1000" b="0" i="1">
                            <a:latin typeface="Cambria Math" panose="02040503050406030204" pitchFamily="18" charset="0"/>
                          </a:rPr>
                        </m:ctrlPr>
                      </m:fPr>
                      <m:num>
                        <m:r>
                          <a:rPr lang="en-US" sz="1000" b="0" i="1">
                            <a:latin typeface="Cambria Math" panose="02040503050406030204" pitchFamily="18" charset="0"/>
                          </a:rPr>
                          <m:t>𝐷</m:t>
                        </m:r>
                        <m:r>
                          <a:rPr lang="en-US" sz="1000" b="0" i="1" baseline="-25000">
                            <a:latin typeface="Cambria Math" panose="02040503050406030204" pitchFamily="18" charset="0"/>
                          </a:rPr>
                          <m:t>𝑟</m:t>
                        </m:r>
                      </m:num>
                      <m:den>
                        <m:r>
                          <a:rPr lang="en-US" sz="1000" b="0" i="1">
                            <a:latin typeface="Cambria Math" panose="02040503050406030204" pitchFamily="18" charset="0"/>
                            <a:ea typeface="Cambria Math" panose="02040503050406030204" pitchFamily="18" charset="0"/>
                          </a:rPr>
                          <m:t>𝜋</m:t>
                        </m:r>
                      </m:den>
                    </m:f>
                  </m:oMath>
                </m:oMathPara>
              </a14:m>
              <a:endParaRPr lang="en-US" sz="900"/>
            </a:p>
          </xdr:txBody>
        </xdr:sp>
      </mc:Choice>
      <mc:Fallback xmlns="">
        <xdr:sp macro="" textlink="">
          <xdr:nvSpPr>
            <xdr:cNvPr id="6" name="TextBox 5">
              <a:extLst>
                <a:ext uri="{FF2B5EF4-FFF2-40B4-BE49-F238E27FC236}">
                  <a16:creationId xmlns:a16="http://schemas.microsoft.com/office/drawing/2014/main" id="{5796BFC5-70BF-4D27-A619-350ABCC67CAD}"/>
                </a:ext>
              </a:extLst>
            </xdr:cNvPr>
            <xdr:cNvSpPr txBox="1"/>
          </xdr:nvSpPr>
          <xdr:spPr>
            <a:xfrm>
              <a:off x="3654754" y="25622251"/>
              <a:ext cx="983921" cy="19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b="0" i="0">
                  <a:latin typeface="Cambria Math" panose="02040503050406030204" pitchFamily="18" charset="0"/>
                </a:rPr>
                <a:t>𝑑</a:t>
              </a:r>
              <a:r>
                <a:rPr lang="en-US" sz="1000" b="0" i="0" baseline="-25000">
                  <a:latin typeface="Cambria Math" panose="02040503050406030204" pitchFamily="18" charset="0"/>
                </a:rPr>
                <a:t>𝑒</a:t>
              </a:r>
              <a:r>
                <a:rPr lang="en-US" sz="1000" b="0" i="0">
                  <a:latin typeface="Cambria Math" panose="02040503050406030204" pitchFamily="18" charset="0"/>
                </a:rPr>
                <a:t>=𝐷⁄2+𝐷</a:t>
              </a:r>
              <a:r>
                <a:rPr lang="en-US" sz="1000" b="0" i="0" baseline="-25000">
                  <a:latin typeface="Cambria Math" panose="02040503050406030204" pitchFamily="18" charset="0"/>
                </a:rPr>
                <a:t>𝑟⁄</a:t>
              </a:r>
              <a:r>
                <a:rPr lang="en-US" sz="1000" b="0" i="0">
                  <a:latin typeface="Cambria Math" panose="02040503050406030204" pitchFamily="18" charset="0"/>
                  <a:ea typeface="Cambria Math" panose="02040503050406030204" pitchFamily="18" charset="0"/>
                </a:rPr>
                <a:t>𝜋</a:t>
              </a:r>
              <a:endParaRPr lang="en-US" sz="900"/>
            </a:p>
          </xdr:txBody>
        </xdr:sp>
      </mc:Fallback>
    </mc:AlternateContent>
    <xdr:clientData/>
  </xdr:oneCellAnchor>
  <xdr:oneCellAnchor>
    <xdr:from>
      <xdr:col>19</xdr:col>
      <xdr:colOff>134709</xdr:colOff>
      <xdr:row>18</xdr:row>
      <xdr:rowOff>38100</xdr:rowOff>
    </xdr:from>
    <xdr:ext cx="822120" cy="156518"/>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BE2BAAAA-0F2D-4B12-BF38-86B5A502F58D}"/>
                </a:ext>
              </a:extLst>
            </xdr:cNvPr>
            <xdr:cNvSpPr txBox="1"/>
          </xdr:nvSpPr>
          <xdr:spPr>
            <a:xfrm>
              <a:off x="3592284" y="26041350"/>
              <a:ext cx="82212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𝑑</m:t>
                    </m:r>
                    <m:r>
                      <a:rPr lang="en-US" sz="1000" b="0" i="1" baseline="-25000">
                        <a:latin typeface="Cambria Math" panose="02040503050406030204" pitchFamily="18" charset="0"/>
                      </a:rPr>
                      <m:t>𝑣</m:t>
                    </m:r>
                    <m:r>
                      <a:rPr lang="en-US" sz="1000" b="0" i="1">
                        <a:latin typeface="Cambria Math" panose="02040503050406030204" pitchFamily="18" charset="0"/>
                      </a:rPr>
                      <m:t>=0.9∗</m:t>
                    </m:r>
                    <m:r>
                      <a:rPr lang="en-US" sz="1000" b="0" i="1">
                        <a:latin typeface="Cambria Math" panose="02040503050406030204" pitchFamily="18" charset="0"/>
                      </a:rPr>
                      <m:t>𝑑𝑒</m:t>
                    </m:r>
                  </m:oMath>
                </m:oMathPara>
              </a14:m>
              <a:endParaRPr lang="en-US" sz="900" baseline="-25000"/>
            </a:p>
          </xdr:txBody>
        </xdr:sp>
      </mc:Choice>
      <mc:Fallback xmlns="">
        <xdr:sp macro="" textlink="">
          <xdr:nvSpPr>
            <xdr:cNvPr id="7" name="TextBox 6">
              <a:extLst>
                <a:ext uri="{FF2B5EF4-FFF2-40B4-BE49-F238E27FC236}">
                  <a16:creationId xmlns:a16="http://schemas.microsoft.com/office/drawing/2014/main" id="{BE2BAAAA-0F2D-4B12-BF38-86B5A502F58D}"/>
                </a:ext>
              </a:extLst>
            </xdr:cNvPr>
            <xdr:cNvSpPr txBox="1"/>
          </xdr:nvSpPr>
          <xdr:spPr>
            <a:xfrm>
              <a:off x="3592284" y="26041350"/>
              <a:ext cx="82212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b="0" i="0">
                  <a:latin typeface="Cambria Math" panose="02040503050406030204" pitchFamily="18" charset="0"/>
                </a:rPr>
                <a:t>𝑑</a:t>
              </a:r>
              <a:r>
                <a:rPr lang="en-US" sz="1000" b="0" i="0" baseline="-25000">
                  <a:latin typeface="Cambria Math" panose="02040503050406030204" pitchFamily="18" charset="0"/>
                </a:rPr>
                <a:t>𝑣</a:t>
              </a:r>
              <a:r>
                <a:rPr lang="en-US" sz="1000" b="0" i="0">
                  <a:latin typeface="Cambria Math" panose="02040503050406030204" pitchFamily="18" charset="0"/>
                </a:rPr>
                <a:t>=0.9∗𝑑𝑒</a:t>
              </a:r>
              <a:endParaRPr lang="en-US" sz="900" baseline="-25000"/>
            </a:p>
          </xdr:txBody>
        </xdr:sp>
      </mc:Fallback>
    </mc:AlternateContent>
    <xdr:clientData/>
  </xdr:oneCellAnchor>
  <xdr:oneCellAnchor>
    <xdr:from>
      <xdr:col>9</xdr:col>
      <xdr:colOff>29440</xdr:colOff>
      <xdr:row>19</xdr:row>
      <xdr:rowOff>19051</xdr:rowOff>
    </xdr:from>
    <xdr:ext cx="561109" cy="156518"/>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6CF0CA66-DF01-46C4-A81C-781C0D6A6093}"/>
                </a:ext>
              </a:extLst>
            </xdr:cNvPr>
            <xdr:cNvSpPr txBox="1"/>
          </xdr:nvSpPr>
          <xdr:spPr>
            <a:xfrm>
              <a:off x="1677265" y="26222326"/>
              <a:ext cx="561109"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𝑉</m:t>
                    </m:r>
                    <m:r>
                      <a:rPr lang="en-US" sz="1000" b="0" i="1" baseline="-25000">
                        <a:latin typeface="Cambria Math" panose="02040503050406030204" pitchFamily="18" charset="0"/>
                      </a:rPr>
                      <m:t>𝑟</m:t>
                    </m:r>
                    <m:r>
                      <a:rPr lang="en-US" sz="1000" b="0" i="1">
                        <a:latin typeface="Cambria Math" panose="02040503050406030204" pitchFamily="18" charset="0"/>
                      </a:rPr>
                      <m:t>=</m:t>
                    </m:r>
                    <m:r>
                      <m:rPr>
                        <m:sty m:val="p"/>
                      </m:rPr>
                      <a:rPr lang="el-GR" sz="1000" b="0" i="1">
                        <a:latin typeface="Cambria Math" panose="02040503050406030204" pitchFamily="18" charset="0"/>
                        <a:ea typeface="Cambria Math" panose="02040503050406030204" pitchFamily="18" charset="0"/>
                      </a:rPr>
                      <m:t>Φ</m:t>
                    </m:r>
                    <m:r>
                      <a:rPr lang="en-US" sz="1000" b="0" i="1">
                        <a:latin typeface="Cambria Math" panose="02040503050406030204" pitchFamily="18" charset="0"/>
                        <a:ea typeface="Cambria Math" panose="02040503050406030204" pitchFamily="18" charset="0"/>
                      </a:rPr>
                      <m:t>𝑉</m:t>
                    </m:r>
                    <m:r>
                      <a:rPr lang="en-US" sz="1000" b="0" i="1" baseline="-25000">
                        <a:latin typeface="Cambria Math" panose="02040503050406030204" pitchFamily="18" charset="0"/>
                        <a:ea typeface="Cambria Math" panose="02040503050406030204" pitchFamily="18" charset="0"/>
                      </a:rPr>
                      <m:t>𝑛</m:t>
                    </m:r>
                  </m:oMath>
                </m:oMathPara>
              </a14:m>
              <a:endParaRPr lang="en-US" sz="900" baseline="-25000"/>
            </a:p>
          </xdr:txBody>
        </xdr:sp>
      </mc:Choice>
      <mc:Fallback xmlns="">
        <xdr:sp macro="" textlink="">
          <xdr:nvSpPr>
            <xdr:cNvPr id="8" name="TextBox 7">
              <a:extLst>
                <a:ext uri="{FF2B5EF4-FFF2-40B4-BE49-F238E27FC236}">
                  <a16:creationId xmlns:a16="http://schemas.microsoft.com/office/drawing/2014/main" id="{6CF0CA66-DF01-46C4-A81C-781C0D6A6093}"/>
                </a:ext>
              </a:extLst>
            </xdr:cNvPr>
            <xdr:cNvSpPr txBox="1"/>
          </xdr:nvSpPr>
          <xdr:spPr>
            <a:xfrm>
              <a:off x="1677265" y="26222326"/>
              <a:ext cx="561109"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b="0" i="0">
                  <a:latin typeface="Cambria Math" panose="02040503050406030204" pitchFamily="18" charset="0"/>
                </a:rPr>
                <a:t>𝑉</a:t>
              </a:r>
              <a:r>
                <a:rPr lang="en-US" sz="1000" b="0" i="0" baseline="-25000">
                  <a:latin typeface="Cambria Math" panose="02040503050406030204" pitchFamily="18" charset="0"/>
                </a:rPr>
                <a:t>𝑟</a:t>
              </a:r>
              <a:r>
                <a:rPr lang="en-US" sz="1000" b="0" i="0">
                  <a:latin typeface="Cambria Math" panose="02040503050406030204" pitchFamily="18" charset="0"/>
                </a:rPr>
                <a:t>=</a:t>
              </a:r>
              <a:r>
                <a:rPr lang="el-GR" sz="1000" b="0" i="0">
                  <a:latin typeface="Cambria Math" panose="02040503050406030204" pitchFamily="18" charset="0"/>
                  <a:ea typeface="Cambria Math" panose="02040503050406030204" pitchFamily="18" charset="0"/>
                </a:rPr>
                <a:t>Φ</a:t>
              </a:r>
              <a:r>
                <a:rPr lang="en-US" sz="1000" b="0" i="0">
                  <a:latin typeface="Cambria Math" panose="02040503050406030204" pitchFamily="18" charset="0"/>
                  <a:ea typeface="Cambria Math" panose="02040503050406030204" pitchFamily="18" charset="0"/>
                </a:rPr>
                <a:t>𝑉</a:t>
              </a:r>
              <a:r>
                <a:rPr lang="en-US" sz="1000" b="0" i="0" baseline="-25000">
                  <a:latin typeface="Cambria Math" panose="02040503050406030204" pitchFamily="18" charset="0"/>
                  <a:ea typeface="Cambria Math" panose="02040503050406030204" pitchFamily="18" charset="0"/>
                </a:rPr>
                <a:t>𝑛</a:t>
              </a:r>
              <a:endParaRPr lang="en-US" sz="900" baseline="-25000"/>
            </a:p>
          </xdr:txBody>
        </xdr:sp>
      </mc:Fallback>
    </mc:AlternateContent>
    <xdr:clientData/>
  </xdr:oneCellAnchor>
  <xdr:oneCellAnchor>
    <xdr:from>
      <xdr:col>9</xdr:col>
      <xdr:colOff>36614</xdr:colOff>
      <xdr:row>20</xdr:row>
      <xdr:rowOff>34266</xdr:rowOff>
    </xdr:from>
    <xdr:ext cx="2268435" cy="213384"/>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E1F8164F-77D3-47B8-884C-BBA2CC523CE1}"/>
                </a:ext>
              </a:extLst>
            </xdr:cNvPr>
            <xdr:cNvSpPr txBox="1"/>
          </xdr:nvSpPr>
          <xdr:spPr>
            <a:xfrm>
              <a:off x="1684439" y="26437566"/>
              <a:ext cx="2268435" cy="21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𝑉</m:t>
                    </m:r>
                    <m:r>
                      <a:rPr lang="en-US" sz="1000" b="0" i="1" baseline="-25000">
                        <a:latin typeface="Cambria Math" panose="02040503050406030204" pitchFamily="18" charset="0"/>
                      </a:rPr>
                      <m:t>𝑛</m:t>
                    </m:r>
                    <m:r>
                      <a:rPr lang="en-US" sz="1000" b="0" i="1">
                        <a:latin typeface="Cambria Math" panose="02040503050406030204" pitchFamily="18" charset="0"/>
                      </a:rPr>
                      <m:t>=</m:t>
                    </m:r>
                    <m:r>
                      <a:rPr lang="en-US" sz="1000" b="0" i="1">
                        <a:latin typeface="Cambria Math" panose="02040503050406030204" pitchFamily="18" charset="0"/>
                      </a:rPr>
                      <m:t>𝑉𝑐</m:t>
                    </m:r>
                    <m:r>
                      <a:rPr lang="en-US" sz="1000" b="0" i="1">
                        <a:latin typeface="Cambria Math" panose="02040503050406030204" pitchFamily="18" charset="0"/>
                      </a:rPr>
                      <m:t>+</m:t>
                    </m:r>
                    <m:r>
                      <a:rPr lang="en-US" sz="1000" b="0" i="1">
                        <a:latin typeface="Cambria Math" panose="02040503050406030204" pitchFamily="18" charset="0"/>
                      </a:rPr>
                      <m:t>𝑉𝑠</m:t>
                    </m:r>
                    <m:r>
                      <a:rPr lang="en-US" sz="1000" b="0" i="1">
                        <a:latin typeface="Cambria Math" panose="02040503050406030204" pitchFamily="18" charset="0"/>
                      </a:rPr>
                      <m:t>+</m:t>
                    </m:r>
                    <m:r>
                      <a:rPr lang="en-US" sz="1000" b="0" i="1">
                        <a:latin typeface="Cambria Math" panose="02040503050406030204" pitchFamily="18" charset="0"/>
                      </a:rPr>
                      <m:t>𝑉𝑝</m:t>
                    </m:r>
                    <m:r>
                      <a:rPr lang="en-US" sz="1000" b="0" i="1" baseline="0">
                        <a:latin typeface="Cambria Math" panose="02040503050406030204" pitchFamily="18" charset="0"/>
                        <a:ea typeface="Cambria Math" panose="02040503050406030204" pitchFamily="18" charset="0"/>
                      </a:rPr>
                      <m:t>≤0.25</m:t>
                    </m:r>
                    <m:sSup>
                      <m:sSupPr>
                        <m:ctrlPr>
                          <a:rPr lang="en-US" sz="1000" b="0" i="1" baseline="0">
                            <a:latin typeface="Cambria Math" panose="02040503050406030204" pitchFamily="18" charset="0"/>
                            <a:ea typeface="Cambria Math" panose="02040503050406030204" pitchFamily="18" charset="0"/>
                          </a:rPr>
                        </m:ctrlPr>
                      </m:sSupPr>
                      <m:e>
                        <m:r>
                          <a:rPr lang="en-US" sz="1000" b="0" i="1" baseline="0">
                            <a:latin typeface="Cambria Math" panose="02040503050406030204" pitchFamily="18" charset="0"/>
                            <a:ea typeface="Cambria Math" panose="02040503050406030204" pitchFamily="18" charset="0"/>
                          </a:rPr>
                          <m:t>𝑓</m:t>
                        </m:r>
                      </m:e>
                      <m:sup>
                        <m:r>
                          <a:rPr lang="en-US" sz="1000" b="0" i="1" baseline="0">
                            <a:latin typeface="Cambria Math" panose="02040503050406030204" pitchFamily="18" charset="0"/>
                            <a:ea typeface="Cambria Math" panose="02040503050406030204" pitchFamily="18" charset="0"/>
                          </a:rPr>
                          <m:t>′</m:t>
                        </m:r>
                      </m:sup>
                    </m:sSup>
                    <m:r>
                      <a:rPr lang="en-US" sz="1000" b="0" i="1" baseline="0">
                        <a:latin typeface="Cambria Math" panose="02040503050406030204" pitchFamily="18" charset="0"/>
                        <a:ea typeface="Cambria Math" panose="02040503050406030204" pitchFamily="18" charset="0"/>
                      </a:rPr>
                      <m:t>𝑐</m:t>
                    </m:r>
                    <m:r>
                      <a:rPr lang="en-US" sz="1000" b="0" i="1" baseline="0">
                        <a:latin typeface="Cambria Math" panose="02040503050406030204" pitchFamily="18" charset="0"/>
                        <a:ea typeface="Cambria Math" panose="02040503050406030204" pitchFamily="18" charset="0"/>
                      </a:rPr>
                      <m:t> </m:t>
                    </m:r>
                    <m:r>
                      <a:rPr lang="en-US" sz="1000" b="0" i="1" baseline="0">
                        <a:latin typeface="Cambria Math" panose="02040503050406030204" pitchFamily="18" charset="0"/>
                        <a:ea typeface="Cambria Math" panose="02040503050406030204" pitchFamily="18" charset="0"/>
                      </a:rPr>
                      <m:t>𝑏𝑣</m:t>
                    </m:r>
                    <m:r>
                      <a:rPr lang="en-US" sz="1000" b="0" i="1" baseline="-25000">
                        <a:latin typeface="Cambria Math" panose="02040503050406030204" pitchFamily="18" charset="0"/>
                        <a:ea typeface="Cambria Math" panose="02040503050406030204" pitchFamily="18" charset="0"/>
                      </a:rPr>
                      <m:t> </m:t>
                    </m:r>
                    <m:r>
                      <a:rPr lang="en-US" sz="1000" b="0" i="1" baseline="0">
                        <a:latin typeface="Cambria Math" panose="02040503050406030204" pitchFamily="18" charset="0"/>
                        <a:ea typeface="Cambria Math" panose="02040503050406030204" pitchFamily="18" charset="0"/>
                      </a:rPr>
                      <m:t>𝑑</m:t>
                    </m:r>
                    <m:r>
                      <a:rPr lang="en-US" sz="1000" b="0" i="1" baseline="-25000">
                        <a:latin typeface="Cambria Math" panose="02040503050406030204" pitchFamily="18" charset="0"/>
                        <a:ea typeface="Cambria Math" panose="02040503050406030204" pitchFamily="18" charset="0"/>
                      </a:rPr>
                      <m:t>𝑣</m:t>
                    </m:r>
                    <m:r>
                      <a:rPr lang="en-US" sz="1000" b="0" i="1" baseline="0">
                        <a:latin typeface="Cambria Math" panose="02040503050406030204" pitchFamily="18" charset="0"/>
                        <a:ea typeface="Cambria Math" panose="02040503050406030204" pitchFamily="18" charset="0"/>
                      </a:rPr>
                      <m:t>+</m:t>
                    </m:r>
                    <m:r>
                      <a:rPr lang="en-US" sz="1000" b="0" i="1" baseline="0">
                        <a:latin typeface="Cambria Math" panose="02040503050406030204" pitchFamily="18" charset="0"/>
                        <a:ea typeface="Cambria Math" panose="02040503050406030204" pitchFamily="18" charset="0"/>
                      </a:rPr>
                      <m:t>𝑉𝑝</m:t>
                    </m:r>
                  </m:oMath>
                </m:oMathPara>
              </a14:m>
              <a:endParaRPr lang="en-US" sz="900" baseline="-25000"/>
            </a:p>
          </xdr:txBody>
        </xdr:sp>
      </mc:Choice>
      <mc:Fallback xmlns="">
        <xdr:sp macro="" textlink="">
          <xdr:nvSpPr>
            <xdr:cNvPr id="9" name="TextBox 8">
              <a:extLst>
                <a:ext uri="{FF2B5EF4-FFF2-40B4-BE49-F238E27FC236}">
                  <a16:creationId xmlns:a16="http://schemas.microsoft.com/office/drawing/2014/main" id="{E1F8164F-77D3-47B8-884C-BBA2CC523CE1}"/>
                </a:ext>
              </a:extLst>
            </xdr:cNvPr>
            <xdr:cNvSpPr txBox="1"/>
          </xdr:nvSpPr>
          <xdr:spPr>
            <a:xfrm>
              <a:off x="1684439" y="26437566"/>
              <a:ext cx="2268435" cy="21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000" b="0" i="0">
                  <a:latin typeface="Cambria Math" panose="02040503050406030204" pitchFamily="18" charset="0"/>
                </a:rPr>
                <a:t>𝑉</a:t>
              </a:r>
              <a:r>
                <a:rPr lang="en-US" sz="1000" b="0" i="0" baseline="-25000">
                  <a:latin typeface="Cambria Math" panose="02040503050406030204" pitchFamily="18" charset="0"/>
                </a:rPr>
                <a:t>𝑛</a:t>
              </a:r>
              <a:r>
                <a:rPr lang="en-US" sz="1000" b="0" i="0">
                  <a:latin typeface="Cambria Math" panose="02040503050406030204" pitchFamily="18" charset="0"/>
                </a:rPr>
                <a:t>=𝑉𝑐+𝑉𝑠+𝑉𝑝</a:t>
              </a:r>
              <a:r>
                <a:rPr lang="en-US" sz="1000" b="0" i="0" baseline="0">
                  <a:latin typeface="Cambria Math" panose="02040503050406030204" pitchFamily="18" charset="0"/>
                  <a:ea typeface="Cambria Math" panose="02040503050406030204" pitchFamily="18" charset="0"/>
                </a:rPr>
                <a:t>≤0.25𝑓^′ 𝑐 𝑏𝑣</a:t>
              </a:r>
              <a:r>
                <a:rPr lang="en-US" sz="1000" b="0" i="0" baseline="-25000">
                  <a:latin typeface="Cambria Math" panose="02040503050406030204" pitchFamily="18" charset="0"/>
                  <a:ea typeface="Cambria Math" panose="02040503050406030204" pitchFamily="18" charset="0"/>
                </a:rPr>
                <a:t> </a:t>
              </a:r>
              <a:r>
                <a:rPr lang="en-US" sz="1000" b="0" i="0" baseline="0">
                  <a:latin typeface="Cambria Math" panose="02040503050406030204" pitchFamily="18" charset="0"/>
                  <a:ea typeface="Cambria Math" panose="02040503050406030204" pitchFamily="18" charset="0"/>
                </a:rPr>
                <a:t>𝑑</a:t>
              </a:r>
              <a:r>
                <a:rPr lang="en-US" sz="1000" b="0" i="0" baseline="-25000">
                  <a:latin typeface="Cambria Math" panose="02040503050406030204" pitchFamily="18" charset="0"/>
                  <a:ea typeface="Cambria Math" panose="02040503050406030204" pitchFamily="18" charset="0"/>
                </a:rPr>
                <a:t>𝑣</a:t>
              </a:r>
              <a:r>
                <a:rPr lang="en-US" sz="1000" b="0" i="0" baseline="0">
                  <a:latin typeface="Cambria Math" panose="02040503050406030204" pitchFamily="18" charset="0"/>
                  <a:ea typeface="Cambria Math" panose="02040503050406030204" pitchFamily="18" charset="0"/>
                </a:rPr>
                <a:t>+𝑉𝑝</a:t>
              </a:r>
              <a:endParaRPr lang="en-US" sz="900" baseline="-25000"/>
            </a:p>
          </xdr:txBody>
        </xdr:sp>
      </mc:Fallback>
    </mc:AlternateContent>
    <xdr:clientData/>
  </xdr:oneCellAnchor>
  <xdr:oneCellAnchor>
    <xdr:from>
      <xdr:col>9</xdr:col>
      <xdr:colOff>17071</xdr:colOff>
      <xdr:row>21</xdr:row>
      <xdr:rowOff>34266</xdr:rowOff>
    </xdr:from>
    <xdr:ext cx="2218364" cy="1565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425FE326-8433-4247-B4E0-19A35E369F87}"/>
                </a:ext>
              </a:extLst>
            </xdr:cNvPr>
            <xdr:cNvSpPr txBox="1"/>
          </xdr:nvSpPr>
          <xdr:spPr>
            <a:xfrm>
              <a:off x="1664896" y="26637591"/>
              <a:ext cx="2218364"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𝑉</m:t>
                    </m:r>
                    <m:r>
                      <a:rPr lang="en-US" sz="1000" b="0" i="1" baseline="-25000">
                        <a:latin typeface="Cambria Math" panose="02040503050406030204" pitchFamily="18" charset="0"/>
                      </a:rPr>
                      <m:t>𝑝</m:t>
                    </m:r>
                    <m:r>
                      <a:rPr lang="en-US" sz="1000" b="0" i="1">
                        <a:latin typeface="Cambria Math" panose="02040503050406030204" pitchFamily="18" charset="0"/>
                      </a:rPr>
                      <m:t>=0 (</m:t>
                    </m:r>
                    <m:r>
                      <a:rPr lang="en-US" sz="1000" b="0" i="1">
                        <a:latin typeface="Cambria Math" panose="02040503050406030204" pitchFamily="18" charset="0"/>
                      </a:rPr>
                      <m:t>𝑁𝑜</m:t>
                    </m:r>
                    <m:r>
                      <a:rPr lang="en-US" sz="1000" b="0" i="1">
                        <a:latin typeface="Cambria Math" panose="02040503050406030204" pitchFamily="18" charset="0"/>
                      </a:rPr>
                      <m:t> </m:t>
                    </m:r>
                    <m:r>
                      <a:rPr lang="en-US" sz="1000" b="0" i="1">
                        <a:latin typeface="Cambria Math" panose="02040503050406030204" pitchFamily="18" charset="0"/>
                      </a:rPr>
                      <m:t>𝑝𝑟𝑒𝑠𝑡𝑟𝑠𝑠𝑖𝑛𝑔</m:t>
                    </m:r>
                    <m:r>
                      <a:rPr lang="en-US" sz="1000" b="0" i="1">
                        <a:latin typeface="Cambria Math" panose="02040503050406030204" pitchFamily="18" charset="0"/>
                      </a:rPr>
                      <m:t> </m:t>
                    </m:r>
                    <m:r>
                      <a:rPr lang="en-US" sz="1000" b="0" i="1">
                        <a:latin typeface="Cambria Math" panose="02040503050406030204" pitchFamily="18" charset="0"/>
                      </a:rPr>
                      <m:t>𝑖𝑛</m:t>
                    </m:r>
                    <m:r>
                      <a:rPr lang="en-US" sz="1000" b="0" i="1">
                        <a:latin typeface="Cambria Math" panose="02040503050406030204" pitchFamily="18" charset="0"/>
                      </a:rPr>
                      <m:t> </m:t>
                    </m:r>
                    <m:r>
                      <a:rPr lang="en-US" sz="1000" b="0" i="1">
                        <a:latin typeface="Cambria Math" panose="02040503050406030204" pitchFamily="18" charset="0"/>
                      </a:rPr>
                      <m:t>𝑡h𝑒</m:t>
                    </m:r>
                    <m:r>
                      <a:rPr lang="en-US" sz="1000" b="0" i="1">
                        <a:latin typeface="Cambria Math" panose="02040503050406030204" pitchFamily="18" charset="0"/>
                      </a:rPr>
                      <m:t> </m:t>
                    </m:r>
                    <m:r>
                      <a:rPr lang="en-US" sz="1000" b="0" i="1">
                        <a:latin typeface="Cambria Math" panose="02040503050406030204" pitchFamily="18" charset="0"/>
                      </a:rPr>
                      <m:t>𝑐𝑜𝑙𝑢𝑚𝑛</m:t>
                    </m:r>
                    <m:r>
                      <a:rPr lang="en-US" sz="1000" b="0" i="1">
                        <a:latin typeface="Cambria Math" panose="02040503050406030204" pitchFamily="18" charset="0"/>
                      </a:rPr>
                      <m:t>)</m:t>
                    </m:r>
                  </m:oMath>
                </m:oMathPara>
              </a14:m>
              <a:endParaRPr lang="en-US" sz="900"/>
            </a:p>
          </xdr:txBody>
        </xdr:sp>
      </mc:Choice>
      <mc:Fallback xmlns="">
        <xdr:sp macro="" textlink="">
          <xdr:nvSpPr>
            <xdr:cNvPr id="10" name="TextBox 9">
              <a:extLst>
                <a:ext uri="{FF2B5EF4-FFF2-40B4-BE49-F238E27FC236}">
                  <a16:creationId xmlns:a16="http://schemas.microsoft.com/office/drawing/2014/main" id="{425FE326-8433-4247-B4E0-19A35E369F87}"/>
                </a:ext>
              </a:extLst>
            </xdr:cNvPr>
            <xdr:cNvSpPr txBox="1"/>
          </xdr:nvSpPr>
          <xdr:spPr>
            <a:xfrm>
              <a:off x="1664896" y="26637591"/>
              <a:ext cx="2218364"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𝑉</a:t>
              </a:r>
              <a:r>
                <a:rPr lang="en-US" sz="1000" b="0" i="0" baseline="-25000">
                  <a:latin typeface="Cambria Math" panose="02040503050406030204" pitchFamily="18" charset="0"/>
                </a:rPr>
                <a:t>𝑝</a:t>
              </a:r>
              <a:r>
                <a:rPr lang="en-US" sz="1000" b="0" i="0">
                  <a:latin typeface="Cambria Math" panose="02040503050406030204" pitchFamily="18" charset="0"/>
                </a:rPr>
                <a:t>=0 (𝑁𝑜 𝑝𝑟𝑒𝑠𝑡𝑟𝑠𝑠𝑖𝑛𝑔 𝑖𝑛 𝑡ℎ𝑒 𝑐𝑜𝑙𝑢𝑚𝑛)</a:t>
              </a:r>
              <a:endParaRPr lang="en-US" sz="900"/>
            </a:p>
          </xdr:txBody>
        </xdr:sp>
      </mc:Fallback>
    </mc:AlternateContent>
    <xdr:clientData/>
  </xdr:oneCellAnchor>
  <xdr:oneCellAnchor>
    <xdr:from>
      <xdr:col>9</xdr:col>
      <xdr:colOff>23255</xdr:colOff>
      <xdr:row>22</xdr:row>
      <xdr:rowOff>186664</xdr:rowOff>
    </xdr:from>
    <xdr:ext cx="1453120" cy="18633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A92DE042-1B0E-46A8-AEBF-ECD71B7881AA}"/>
                </a:ext>
              </a:extLst>
            </xdr:cNvPr>
            <xdr:cNvSpPr txBox="1"/>
          </xdr:nvSpPr>
          <xdr:spPr>
            <a:xfrm>
              <a:off x="1671080" y="26990014"/>
              <a:ext cx="1453120" cy="186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𝑉</m:t>
                    </m:r>
                    <m:r>
                      <a:rPr lang="en-US" sz="1000" b="0" i="1" baseline="-25000">
                        <a:latin typeface="Cambria Math" panose="02040503050406030204" pitchFamily="18" charset="0"/>
                      </a:rPr>
                      <m:t>𝑐</m:t>
                    </m:r>
                    <m:r>
                      <a:rPr lang="en-US" sz="1000" b="0" i="1">
                        <a:latin typeface="Cambria Math" panose="02040503050406030204" pitchFamily="18" charset="0"/>
                      </a:rPr>
                      <m:t>=0.0316</m:t>
                    </m:r>
                    <m:r>
                      <a:rPr lang="en-US" sz="1000" b="0" i="1">
                        <a:latin typeface="Cambria Math" panose="02040503050406030204" pitchFamily="18" charset="0"/>
                        <a:ea typeface="Cambria Math" panose="02040503050406030204" pitchFamily="18" charset="0"/>
                      </a:rPr>
                      <m:t>𝛽</m:t>
                    </m:r>
                    <m:rad>
                      <m:radPr>
                        <m:degHide m:val="on"/>
                        <m:ctrlPr>
                          <a:rPr lang="en-US" sz="1000" b="0" i="1">
                            <a:latin typeface="Cambria Math" panose="02040503050406030204" pitchFamily="18" charset="0"/>
                            <a:ea typeface="Cambria Math" panose="02040503050406030204" pitchFamily="18" charset="0"/>
                          </a:rPr>
                        </m:ctrlPr>
                      </m:radPr>
                      <m:deg/>
                      <m:e>
                        <m:sSup>
                          <m:sSupPr>
                            <m:ctrlPr>
                              <a:rPr lang="en-US" sz="1000" b="0" i="1">
                                <a:latin typeface="Cambria Math" panose="02040503050406030204" pitchFamily="18" charset="0"/>
                                <a:ea typeface="Cambria Math" panose="02040503050406030204" pitchFamily="18" charset="0"/>
                              </a:rPr>
                            </m:ctrlPr>
                          </m:sSupPr>
                          <m:e>
                            <m:r>
                              <a:rPr lang="en-US" sz="1000" b="0" i="1">
                                <a:latin typeface="Cambria Math" panose="02040503050406030204" pitchFamily="18" charset="0"/>
                                <a:ea typeface="Cambria Math" panose="02040503050406030204" pitchFamily="18" charset="0"/>
                              </a:rPr>
                              <m:t>𝑓</m:t>
                            </m:r>
                          </m:e>
                          <m:sup>
                            <m:r>
                              <a:rPr lang="en-US" sz="1000" b="0" i="1">
                                <a:latin typeface="Cambria Math" panose="02040503050406030204" pitchFamily="18" charset="0"/>
                                <a:ea typeface="Cambria Math" panose="02040503050406030204" pitchFamily="18" charset="0"/>
                              </a:rPr>
                              <m:t>′</m:t>
                            </m:r>
                          </m:sup>
                        </m:sSup>
                        <m:r>
                          <a:rPr lang="en-US" sz="1000" b="0" i="1">
                            <a:latin typeface="Cambria Math" panose="02040503050406030204" pitchFamily="18" charset="0"/>
                            <a:ea typeface="Cambria Math" panose="02040503050406030204" pitchFamily="18" charset="0"/>
                          </a:rPr>
                          <m:t>𝑐</m:t>
                        </m:r>
                      </m:e>
                    </m:rad>
                    <m:r>
                      <a:rPr lang="en-US" sz="1000" b="0" i="1">
                        <a:latin typeface="Cambria Math" panose="02040503050406030204" pitchFamily="18" charset="0"/>
                        <a:ea typeface="Cambria Math" panose="02040503050406030204" pitchFamily="18" charset="0"/>
                      </a:rPr>
                      <m:t> </m:t>
                    </m:r>
                    <m:r>
                      <a:rPr lang="en-US" sz="1000" b="0" i="1">
                        <a:latin typeface="Cambria Math" panose="02040503050406030204" pitchFamily="18" charset="0"/>
                        <a:ea typeface="Cambria Math" panose="02040503050406030204" pitchFamily="18" charset="0"/>
                      </a:rPr>
                      <m:t>𝑏𝑣</m:t>
                    </m:r>
                    <m:r>
                      <a:rPr lang="en-US" sz="1000" b="0" i="1">
                        <a:latin typeface="Cambria Math" panose="02040503050406030204" pitchFamily="18" charset="0"/>
                        <a:ea typeface="Cambria Math" panose="02040503050406030204" pitchFamily="18" charset="0"/>
                      </a:rPr>
                      <m:t> </m:t>
                    </m:r>
                    <m:r>
                      <a:rPr lang="en-US" sz="1000" b="0" i="1">
                        <a:latin typeface="Cambria Math" panose="02040503050406030204" pitchFamily="18" charset="0"/>
                        <a:ea typeface="Cambria Math" panose="02040503050406030204" pitchFamily="18" charset="0"/>
                      </a:rPr>
                      <m:t>𝑑𝑣</m:t>
                    </m:r>
                  </m:oMath>
                </m:oMathPara>
              </a14:m>
              <a:endParaRPr lang="en-US" sz="900" baseline="-25000"/>
            </a:p>
          </xdr:txBody>
        </xdr:sp>
      </mc:Choice>
      <mc:Fallback xmlns="">
        <xdr:sp macro="" textlink="">
          <xdr:nvSpPr>
            <xdr:cNvPr id="11" name="TextBox 10">
              <a:extLst>
                <a:ext uri="{FF2B5EF4-FFF2-40B4-BE49-F238E27FC236}">
                  <a16:creationId xmlns:a16="http://schemas.microsoft.com/office/drawing/2014/main" id="{A92DE042-1B0E-46A8-AEBF-ECD71B7881AA}"/>
                </a:ext>
              </a:extLst>
            </xdr:cNvPr>
            <xdr:cNvSpPr txBox="1"/>
          </xdr:nvSpPr>
          <xdr:spPr>
            <a:xfrm>
              <a:off x="1671080" y="26990014"/>
              <a:ext cx="1453120" cy="186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b="0" i="0">
                  <a:latin typeface="Cambria Math" panose="02040503050406030204" pitchFamily="18" charset="0"/>
                </a:rPr>
                <a:t>𝑉</a:t>
              </a:r>
              <a:r>
                <a:rPr lang="en-US" sz="1000" b="0" i="0" baseline="-25000">
                  <a:latin typeface="Cambria Math" panose="02040503050406030204" pitchFamily="18" charset="0"/>
                </a:rPr>
                <a:t>𝑐</a:t>
              </a:r>
              <a:r>
                <a:rPr lang="en-US" sz="1000" b="0" i="0">
                  <a:latin typeface="Cambria Math" panose="02040503050406030204" pitchFamily="18" charset="0"/>
                </a:rPr>
                <a:t>=0.0316</a:t>
              </a:r>
              <a:r>
                <a:rPr lang="en-US" sz="1000" b="0" i="0">
                  <a:latin typeface="Cambria Math" panose="02040503050406030204" pitchFamily="18" charset="0"/>
                  <a:ea typeface="Cambria Math" panose="02040503050406030204" pitchFamily="18" charset="0"/>
                </a:rPr>
                <a:t>𝛽√(𝑓^′ 𝑐)  𝑏𝑣 𝑑𝑣</a:t>
              </a:r>
              <a:endParaRPr lang="en-US" sz="900" baseline="-25000"/>
            </a:p>
          </xdr:txBody>
        </xdr:sp>
      </mc:Fallback>
    </mc:AlternateContent>
    <xdr:clientData/>
  </xdr:oneCellAnchor>
  <xdr:oneCellAnchor>
    <xdr:from>
      <xdr:col>12</xdr:col>
      <xdr:colOff>115164</xdr:colOff>
      <xdr:row>24</xdr:row>
      <xdr:rowOff>495</xdr:rowOff>
    </xdr:from>
    <xdr:ext cx="2189885" cy="23865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B80DBEF1-97D0-4995-9BE2-1B700B61E79D}"/>
                </a:ext>
              </a:extLst>
            </xdr:cNvPr>
            <xdr:cNvSpPr txBox="1"/>
          </xdr:nvSpPr>
          <xdr:spPr>
            <a:xfrm>
              <a:off x="2305914" y="27203895"/>
              <a:ext cx="2189885" cy="238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𝑉</m:t>
                    </m:r>
                    <m:r>
                      <a:rPr lang="en-US" sz="1000" b="0" i="1" baseline="-25000">
                        <a:latin typeface="Cambria Math" panose="02040503050406030204" pitchFamily="18" charset="0"/>
                      </a:rPr>
                      <m:t>𝑠</m:t>
                    </m:r>
                    <m:r>
                      <a:rPr lang="en-US" sz="1000" b="0" i="1">
                        <a:latin typeface="Cambria Math" panose="02040503050406030204" pitchFamily="18" charset="0"/>
                      </a:rPr>
                      <m:t>=</m:t>
                    </m:r>
                    <m:f>
                      <m:fPr>
                        <m:type m:val="skw"/>
                        <m:ctrlPr>
                          <a:rPr lang="en-US" sz="1000" b="0" i="1">
                            <a:latin typeface="Cambria Math" panose="02040503050406030204" pitchFamily="18" charset="0"/>
                          </a:rPr>
                        </m:ctrlPr>
                      </m:fPr>
                      <m:num>
                        <m:r>
                          <a:rPr lang="en-US" sz="1000" b="0" i="1">
                            <a:latin typeface="Cambria Math" panose="02040503050406030204" pitchFamily="18" charset="0"/>
                          </a:rPr>
                          <m:t>𝐴</m:t>
                        </m:r>
                        <m:r>
                          <a:rPr lang="en-US" sz="1000" b="0" i="1" baseline="-25000">
                            <a:latin typeface="Cambria Math" panose="02040503050406030204" pitchFamily="18" charset="0"/>
                          </a:rPr>
                          <m:t>𝑣</m:t>
                        </m:r>
                        <m:r>
                          <a:rPr lang="en-US" sz="1000" b="0" i="1">
                            <a:latin typeface="Cambria Math" panose="02040503050406030204" pitchFamily="18" charset="0"/>
                          </a:rPr>
                          <m:t> </m:t>
                        </m:r>
                        <m:r>
                          <a:rPr lang="en-US" sz="1000" b="0" i="1">
                            <a:latin typeface="Cambria Math" panose="02040503050406030204" pitchFamily="18" charset="0"/>
                          </a:rPr>
                          <m:t>𝑓𝑦</m:t>
                        </m:r>
                        <m:r>
                          <a:rPr lang="en-US" sz="1000" b="0" i="1">
                            <a:latin typeface="Cambria Math" panose="02040503050406030204" pitchFamily="18" charset="0"/>
                          </a:rPr>
                          <m:t> </m:t>
                        </m:r>
                        <m:r>
                          <a:rPr lang="en-US" sz="1000" b="0" i="1">
                            <a:latin typeface="Cambria Math" panose="02040503050406030204" pitchFamily="18" charset="0"/>
                          </a:rPr>
                          <m:t>𝑑𝑣</m:t>
                        </m:r>
                        <m:d>
                          <m:dPr>
                            <m:ctrlPr>
                              <a:rPr lang="en-US" sz="1000" b="0" i="1">
                                <a:latin typeface="Cambria Math" panose="02040503050406030204" pitchFamily="18" charset="0"/>
                              </a:rPr>
                            </m:ctrlPr>
                          </m:dPr>
                          <m:e>
                            <m:func>
                              <m:funcPr>
                                <m:ctrlPr>
                                  <a:rPr lang="en-US" sz="1000" b="0" i="1">
                                    <a:latin typeface="Cambria Math" panose="02040503050406030204" pitchFamily="18" charset="0"/>
                                  </a:rPr>
                                </m:ctrlPr>
                              </m:funcPr>
                              <m:fName>
                                <m:r>
                                  <m:rPr>
                                    <m:sty m:val="p"/>
                                  </m:rPr>
                                  <a:rPr lang="en-US" sz="1000" b="0" i="0">
                                    <a:latin typeface="Cambria Math" panose="02040503050406030204" pitchFamily="18" charset="0"/>
                                  </a:rPr>
                                  <m:t>cot</m:t>
                                </m:r>
                              </m:fName>
                              <m:e>
                                <m:r>
                                  <a:rPr lang="en-US" sz="1000" b="0" i="1">
                                    <a:latin typeface="Cambria Math" panose="02040503050406030204" pitchFamily="18" charset="0"/>
                                    <a:ea typeface="Cambria Math" panose="02040503050406030204" pitchFamily="18" charset="0"/>
                                  </a:rPr>
                                  <m:t>𝜃</m:t>
                                </m:r>
                                <m:r>
                                  <a:rPr lang="en-US" sz="1000" b="0" i="1">
                                    <a:latin typeface="Cambria Math" panose="02040503050406030204" pitchFamily="18" charset="0"/>
                                    <a:ea typeface="Cambria Math" panose="02040503050406030204" pitchFamily="18" charset="0"/>
                                  </a:rPr>
                                  <m:t>+</m:t>
                                </m:r>
                                <m:func>
                                  <m:funcPr>
                                    <m:ctrlPr>
                                      <a:rPr lang="en-US" sz="1000" b="0" i="1">
                                        <a:latin typeface="Cambria Math" panose="02040503050406030204" pitchFamily="18" charset="0"/>
                                        <a:ea typeface="Cambria Math" panose="02040503050406030204" pitchFamily="18" charset="0"/>
                                      </a:rPr>
                                    </m:ctrlPr>
                                  </m:funcPr>
                                  <m:fName>
                                    <m:r>
                                      <m:rPr>
                                        <m:sty m:val="p"/>
                                      </m:rPr>
                                      <a:rPr lang="en-US" sz="1000" b="0" i="0">
                                        <a:latin typeface="Cambria Math" panose="02040503050406030204" pitchFamily="18" charset="0"/>
                                        <a:ea typeface="Cambria Math" panose="02040503050406030204" pitchFamily="18" charset="0"/>
                                      </a:rPr>
                                      <m:t>cot</m:t>
                                    </m:r>
                                  </m:fName>
                                  <m:e>
                                    <m:r>
                                      <a:rPr lang="en-US" sz="1000" b="0" i="1">
                                        <a:latin typeface="Cambria Math" panose="02040503050406030204" pitchFamily="18" charset="0"/>
                                        <a:ea typeface="Cambria Math" panose="02040503050406030204" pitchFamily="18" charset="0"/>
                                      </a:rPr>
                                      <m:t>𝛼</m:t>
                                    </m:r>
                                  </m:e>
                                </m:func>
                              </m:e>
                            </m:func>
                          </m:e>
                        </m:d>
                        <m:r>
                          <a:rPr lang="en-US" sz="1000" b="0" i="1">
                            <a:latin typeface="Cambria Math" panose="02040503050406030204" pitchFamily="18" charset="0"/>
                          </a:rPr>
                          <m:t>𝑠𝑖𝑛</m:t>
                        </m:r>
                        <m:r>
                          <a:rPr lang="en-US" sz="1000" b="0" i="1">
                            <a:latin typeface="Cambria Math" panose="02040503050406030204" pitchFamily="18" charset="0"/>
                            <a:ea typeface="Cambria Math" panose="02040503050406030204" pitchFamily="18" charset="0"/>
                          </a:rPr>
                          <m:t>𝛼</m:t>
                        </m:r>
                      </m:num>
                      <m:den>
                        <m:r>
                          <a:rPr lang="en-US" sz="1000" b="0" i="1">
                            <a:latin typeface="Cambria Math" panose="02040503050406030204" pitchFamily="18" charset="0"/>
                          </a:rPr>
                          <m:t>𝑆</m:t>
                        </m:r>
                      </m:den>
                    </m:f>
                  </m:oMath>
                </m:oMathPara>
              </a14:m>
              <a:endParaRPr lang="en-US" sz="1000"/>
            </a:p>
          </xdr:txBody>
        </xdr:sp>
      </mc:Choice>
      <mc:Fallback xmlns="">
        <xdr:sp macro="" textlink="">
          <xdr:nvSpPr>
            <xdr:cNvPr id="12" name="TextBox 11">
              <a:extLst>
                <a:ext uri="{FF2B5EF4-FFF2-40B4-BE49-F238E27FC236}">
                  <a16:creationId xmlns:a16="http://schemas.microsoft.com/office/drawing/2014/main" id="{B80DBEF1-97D0-4995-9BE2-1B700B61E79D}"/>
                </a:ext>
              </a:extLst>
            </xdr:cNvPr>
            <xdr:cNvSpPr txBox="1"/>
          </xdr:nvSpPr>
          <xdr:spPr>
            <a:xfrm>
              <a:off x="2305914" y="27203895"/>
              <a:ext cx="2189885" cy="238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b="0" i="0">
                  <a:latin typeface="Cambria Math" panose="02040503050406030204" pitchFamily="18" charset="0"/>
                </a:rPr>
                <a:t>𝑉</a:t>
              </a:r>
              <a:r>
                <a:rPr lang="en-US" sz="1000" b="0" i="0" baseline="-25000">
                  <a:latin typeface="Cambria Math" panose="02040503050406030204" pitchFamily="18" charset="0"/>
                </a:rPr>
                <a:t>𝑠</a:t>
              </a:r>
              <a:r>
                <a:rPr lang="en-US" sz="1000" b="0" i="0">
                  <a:latin typeface="Cambria Math" panose="02040503050406030204" pitchFamily="18" charset="0"/>
                </a:rPr>
                <a:t>=(𝐴</a:t>
              </a:r>
              <a:r>
                <a:rPr lang="en-US" sz="1000" b="0" i="0" baseline="-25000">
                  <a:latin typeface="Cambria Math" panose="02040503050406030204" pitchFamily="18" charset="0"/>
                </a:rPr>
                <a:t>𝑣</a:t>
              </a:r>
              <a:r>
                <a:rPr lang="en-US" sz="1000" b="0" i="0">
                  <a:latin typeface="Cambria Math" panose="02040503050406030204" pitchFamily="18" charset="0"/>
                </a:rPr>
                <a:t> 𝑓𝑦 𝑑𝑣(cot⁡〖</a:t>
              </a:r>
              <a:r>
                <a:rPr lang="en-US" sz="1000" b="0" i="0">
                  <a:latin typeface="Cambria Math" panose="02040503050406030204" pitchFamily="18" charset="0"/>
                  <a:ea typeface="Cambria Math" panose="02040503050406030204" pitchFamily="18" charset="0"/>
                </a:rPr>
                <a:t>𝜃+cot⁡𝛼 〗 )</a:t>
              </a:r>
              <a:r>
                <a:rPr lang="en-US" sz="1000" b="0" i="0">
                  <a:latin typeface="Cambria Math" panose="02040503050406030204" pitchFamily="18" charset="0"/>
                </a:rPr>
                <a:t>𝑠𝑖𝑛</a:t>
              </a:r>
              <a:r>
                <a:rPr lang="en-US" sz="1000" b="0" i="0">
                  <a:latin typeface="Cambria Math" panose="02040503050406030204" pitchFamily="18" charset="0"/>
                  <a:ea typeface="Cambria Math" panose="02040503050406030204" pitchFamily="18" charset="0"/>
                </a:rPr>
                <a:t>𝛼)⁄</a:t>
              </a:r>
              <a:r>
                <a:rPr lang="en-US" sz="1000" b="0" i="0">
                  <a:latin typeface="Cambria Math" panose="02040503050406030204" pitchFamily="18" charset="0"/>
                </a:rPr>
                <a:t>𝑆</a:t>
              </a:r>
              <a:endParaRPr lang="en-US" sz="1000"/>
            </a:p>
          </xdr:txBody>
        </xdr:sp>
      </mc:Fallback>
    </mc:AlternateContent>
    <xdr:clientData/>
  </xdr:oneCellAnchor>
  <xdr:oneCellAnchor>
    <xdr:from>
      <xdr:col>9</xdr:col>
      <xdr:colOff>21276</xdr:colOff>
      <xdr:row>33</xdr:row>
      <xdr:rowOff>494</xdr:rowOff>
    </xdr:from>
    <xdr:ext cx="1721497" cy="18633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F7D6DD45-CDA5-4C89-84AA-43FCA957E912}"/>
                </a:ext>
              </a:extLst>
            </xdr:cNvPr>
            <xdr:cNvSpPr txBox="1"/>
          </xdr:nvSpPr>
          <xdr:spPr>
            <a:xfrm>
              <a:off x="2250126" y="6601319"/>
              <a:ext cx="1721497" cy="186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000" b="0" i="1">
                        <a:latin typeface="Cambria Math" panose="02040503050406030204" pitchFamily="18" charset="0"/>
                      </a:rPr>
                      <m:t>𝐴</m:t>
                    </m:r>
                    <m:r>
                      <a:rPr lang="en-US" sz="1000" b="0" i="1" baseline="-25000">
                        <a:latin typeface="Cambria Math" panose="02040503050406030204" pitchFamily="18" charset="0"/>
                      </a:rPr>
                      <m:t>𝑣</m:t>
                    </m:r>
                    <m:d>
                      <m:dPr>
                        <m:ctrlPr>
                          <a:rPr lang="en-US" sz="1000" b="0" i="1">
                            <a:latin typeface="Cambria Math" panose="02040503050406030204" pitchFamily="18" charset="0"/>
                          </a:rPr>
                        </m:ctrlPr>
                      </m:dPr>
                      <m:e>
                        <m:r>
                          <a:rPr lang="en-US" sz="1000" b="0" i="1">
                            <a:latin typeface="Cambria Math" panose="02040503050406030204" pitchFamily="18" charset="0"/>
                          </a:rPr>
                          <m:t>𝑚𝑖𝑛</m:t>
                        </m:r>
                      </m:e>
                    </m:d>
                    <m:r>
                      <a:rPr lang="en-US" sz="1000" b="0" i="1">
                        <a:latin typeface="Cambria Math" panose="02040503050406030204" pitchFamily="18" charset="0"/>
                      </a:rPr>
                      <m:t>=.0316</m:t>
                    </m:r>
                    <m:rad>
                      <m:radPr>
                        <m:degHide m:val="on"/>
                        <m:ctrlPr>
                          <a:rPr lang="en-US" sz="1000" b="0" i="1">
                            <a:latin typeface="Cambria Math" panose="02040503050406030204" pitchFamily="18" charset="0"/>
                          </a:rPr>
                        </m:ctrlPr>
                      </m:radPr>
                      <m:deg/>
                      <m:e>
                        <m:sSup>
                          <m:sSupPr>
                            <m:ctrlPr>
                              <a:rPr lang="en-US" sz="1000" b="0" i="1">
                                <a:latin typeface="Cambria Math" panose="02040503050406030204" pitchFamily="18" charset="0"/>
                              </a:rPr>
                            </m:ctrlPr>
                          </m:sSupPr>
                          <m:e>
                            <m:r>
                              <a:rPr lang="en-US" sz="1000" b="0" i="1">
                                <a:latin typeface="Cambria Math" panose="02040503050406030204" pitchFamily="18" charset="0"/>
                              </a:rPr>
                              <m:t>𝑓</m:t>
                            </m:r>
                          </m:e>
                          <m:sup>
                            <m:r>
                              <a:rPr lang="en-US" sz="1000" b="0" i="1">
                                <a:latin typeface="Cambria Math" panose="02040503050406030204" pitchFamily="18" charset="0"/>
                              </a:rPr>
                              <m:t>′</m:t>
                            </m:r>
                          </m:sup>
                        </m:sSup>
                        <m:r>
                          <a:rPr lang="en-US" sz="1000" b="0" i="1">
                            <a:latin typeface="Cambria Math" panose="02040503050406030204" pitchFamily="18" charset="0"/>
                          </a:rPr>
                          <m:t>𝑐</m:t>
                        </m:r>
                      </m:e>
                    </m:rad>
                    <m:f>
                      <m:fPr>
                        <m:type m:val="lin"/>
                        <m:ctrlPr>
                          <a:rPr lang="en-US" sz="1000" b="0" i="1">
                            <a:latin typeface="Cambria Math" panose="02040503050406030204" pitchFamily="18" charset="0"/>
                          </a:rPr>
                        </m:ctrlPr>
                      </m:fPr>
                      <m:num>
                        <m:r>
                          <a:rPr lang="en-US" sz="1000" b="0" i="1">
                            <a:latin typeface="Cambria Math" panose="02040503050406030204" pitchFamily="18" charset="0"/>
                          </a:rPr>
                          <m:t>𝑏𝑣</m:t>
                        </m:r>
                        <m:r>
                          <a:rPr lang="en-US" sz="1000" b="0" i="1">
                            <a:latin typeface="Cambria Math" panose="02040503050406030204" pitchFamily="18" charset="0"/>
                          </a:rPr>
                          <m:t> </m:t>
                        </m:r>
                        <m:r>
                          <a:rPr lang="en-US" sz="1000" b="0" i="1">
                            <a:latin typeface="Cambria Math" panose="02040503050406030204" pitchFamily="18" charset="0"/>
                          </a:rPr>
                          <m:t>𝑆</m:t>
                        </m:r>
                      </m:num>
                      <m:den>
                        <m:r>
                          <a:rPr lang="en-US" sz="1000" b="0" i="1">
                            <a:latin typeface="Cambria Math" panose="02040503050406030204" pitchFamily="18" charset="0"/>
                          </a:rPr>
                          <m:t>𝑓𝑦</m:t>
                        </m:r>
                      </m:den>
                    </m:f>
                  </m:oMath>
                </m:oMathPara>
              </a14:m>
              <a:endParaRPr lang="en-US" sz="900"/>
            </a:p>
          </xdr:txBody>
        </xdr:sp>
      </mc:Choice>
      <mc:Fallback xmlns="">
        <xdr:sp macro="" textlink="">
          <xdr:nvSpPr>
            <xdr:cNvPr id="13" name="TextBox 12">
              <a:extLst>
                <a:ext uri="{FF2B5EF4-FFF2-40B4-BE49-F238E27FC236}">
                  <a16:creationId xmlns:a16="http://schemas.microsoft.com/office/drawing/2014/main" id="{F7D6DD45-CDA5-4C89-84AA-43FCA957E912}"/>
                </a:ext>
              </a:extLst>
            </xdr:cNvPr>
            <xdr:cNvSpPr txBox="1"/>
          </xdr:nvSpPr>
          <xdr:spPr>
            <a:xfrm>
              <a:off x="2250126" y="6601319"/>
              <a:ext cx="1721497" cy="186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000" b="0" i="0">
                  <a:latin typeface="Cambria Math" panose="02040503050406030204" pitchFamily="18" charset="0"/>
                </a:rPr>
                <a:t>𝐴</a:t>
              </a:r>
              <a:r>
                <a:rPr lang="en-US" sz="1000" b="0" i="0" baseline="-25000">
                  <a:latin typeface="Cambria Math" panose="02040503050406030204" pitchFamily="18" charset="0"/>
                </a:rPr>
                <a:t>𝑣</a:t>
              </a:r>
              <a:r>
                <a:rPr lang="en-US" sz="1000" b="0" i="0">
                  <a:latin typeface="Cambria Math" panose="02040503050406030204" pitchFamily="18" charset="0"/>
                </a:rPr>
                <a:t>(𝑚𝑖𝑛)=.0316√(𝑓^′ 𝑐)  〖𝑏𝑣 𝑆〗∕𝑓𝑦</a:t>
              </a:r>
              <a:endParaRPr lang="en-US" sz="9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07"/>
  <sheetViews>
    <sheetView tabSelected="1" zoomScale="130" zoomScaleNormal="130" zoomScaleSheetLayoutView="100" workbookViewId="0">
      <selection activeCell="A121" sqref="A121"/>
    </sheetView>
  </sheetViews>
  <sheetFormatPr defaultColWidth="2.7265625" defaultRowHeight="16" customHeight="1" x14ac:dyDescent="0.25"/>
  <cols>
    <col min="1" max="1" width="3" style="25" customWidth="1"/>
    <col min="2" max="3" width="2.7265625" style="25"/>
    <col min="4" max="7" width="2.7265625" style="25" customWidth="1"/>
    <col min="8" max="12" width="2.7265625" style="25"/>
    <col min="13" max="13" width="2.7265625" style="25" customWidth="1"/>
    <col min="14" max="16" width="2.7265625" style="25"/>
    <col min="17" max="18" width="2.7265625" style="25" customWidth="1"/>
    <col min="19" max="20" width="2.7265625" style="25"/>
    <col min="21" max="22" width="2.7265625" style="25" customWidth="1"/>
    <col min="23" max="29" width="2.7265625" style="25"/>
    <col min="30" max="30" width="2.7265625" style="25" customWidth="1"/>
    <col min="31" max="31" width="2.54296875" style="25" customWidth="1"/>
    <col min="32" max="32" width="2.26953125" style="25" customWidth="1"/>
    <col min="33" max="40" width="2.7265625" style="25" customWidth="1"/>
    <col min="41" max="41" width="4.1796875" style="25" bestFit="1" customWidth="1"/>
    <col min="42" max="42" width="3.7265625" style="27" customWidth="1"/>
    <col min="43" max="46" width="3.7265625" style="25" customWidth="1"/>
    <col min="47" max="51" width="2.7265625" style="25" customWidth="1"/>
    <col min="52" max="52" width="2.81640625" style="25" customWidth="1"/>
    <col min="53" max="54" width="2.7265625" style="25" customWidth="1"/>
    <col min="55" max="98" width="2.7265625" style="25"/>
    <col min="99" max="99" width="7" style="25" bestFit="1" customWidth="1"/>
    <col min="100" max="16384" width="2.7265625" style="25"/>
  </cols>
  <sheetData>
    <row r="1" spans="1:51" ht="32.15" customHeight="1" x14ac:dyDescent="0.25">
      <c r="A1" s="66" t="s">
        <v>11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21"/>
      <c r="AG1" s="21"/>
      <c r="AH1" s="21"/>
      <c r="AI1" s="21"/>
      <c r="AJ1" s="21"/>
      <c r="AK1" s="21"/>
      <c r="AL1" s="21"/>
      <c r="AM1" s="21"/>
      <c r="AN1" s="21"/>
      <c r="AO1" s="21"/>
      <c r="AP1" s="21"/>
      <c r="AQ1" s="21"/>
      <c r="AR1" s="21"/>
      <c r="AS1" s="21"/>
      <c r="AT1" s="21"/>
      <c r="AU1" s="21"/>
      <c r="AV1" s="21"/>
      <c r="AW1" s="21"/>
      <c r="AX1" s="21"/>
      <c r="AY1" s="21"/>
    </row>
    <row r="2" spans="1:51" ht="16" customHeight="1" x14ac:dyDescent="0.25">
      <c r="A2" s="67" t="s">
        <v>9</v>
      </c>
      <c r="AF2" s="21"/>
      <c r="AG2" s="21"/>
      <c r="AH2" s="21"/>
      <c r="AI2" s="21"/>
      <c r="AJ2" s="21"/>
      <c r="AK2" s="21"/>
      <c r="AL2" s="21"/>
      <c r="AM2" s="21"/>
      <c r="AN2" s="21"/>
      <c r="AO2" s="21"/>
      <c r="AP2" s="21"/>
      <c r="AQ2" s="21"/>
      <c r="AR2" s="21"/>
      <c r="AS2" s="21"/>
      <c r="AT2" s="21"/>
      <c r="AU2" s="21"/>
      <c r="AV2" s="21"/>
      <c r="AW2" s="21"/>
      <c r="AX2" s="21"/>
      <c r="AY2" s="21"/>
    </row>
    <row r="3" spans="1:51" ht="16" customHeight="1" x14ac:dyDescent="0.25">
      <c r="A3" s="26" t="s">
        <v>159</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11"/>
      <c r="AG3" s="11"/>
      <c r="AH3" s="11"/>
      <c r="AI3" s="11"/>
      <c r="AJ3" s="11"/>
      <c r="AK3" s="11"/>
      <c r="AL3" s="11"/>
      <c r="AM3" s="11"/>
      <c r="AN3" s="11"/>
      <c r="AO3" s="11"/>
      <c r="AP3" s="11"/>
      <c r="AQ3" s="11"/>
      <c r="AR3" s="11"/>
      <c r="AS3" s="11"/>
      <c r="AT3" s="11"/>
      <c r="AU3" s="11"/>
      <c r="AV3" s="11"/>
      <c r="AW3" s="11"/>
      <c r="AX3" s="11"/>
      <c r="AY3" s="11"/>
    </row>
    <row r="4" spans="1:51" ht="16" customHeight="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11"/>
      <c r="AH4" s="11"/>
      <c r="AI4" s="11"/>
      <c r="AJ4" s="11"/>
      <c r="AK4" s="11"/>
      <c r="AL4" s="11"/>
      <c r="AM4" s="11"/>
      <c r="AN4" s="11"/>
      <c r="AO4" s="11"/>
      <c r="AP4" s="11"/>
      <c r="AQ4" s="11"/>
      <c r="AR4" s="11"/>
      <c r="AS4" s="11"/>
      <c r="AT4" s="11"/>
      <c r="AU4" s="11"/>
      <c r="AV4" s="11"/>
      <c r="AW4" s="11"/>
      <c r="AX4" s="11"/>
      <c r="AY4" s="11"/>
    </row>
    <row r="5" spans="1:51" ht="16" customHeight="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11"/>
      <c r="AG5" s="11"/>
      <c r="AH5" s="11"/>
      <c r="AI5" s="11"/>
      <c r="AJ5" s="11"/>
      <c r="AK5" s="11"/>
      <c r="AL5" s="11"/>
      <c r="AM5" s="11"/>
      <c r="AN5" s="11"/>
      <c r="AO5" s="11"/>
      <c r="AP5" s="11"/>
      <c r="AQ5" s="11"/>
      <c r="AR5" s="11"/>
      <c r="AS5" s="11"/>
      <c r="AT5" s="11"/>
      <c r="AU5" s="11"/>
      <c r="AV5" s="11"/>
      <c r="AW5" s="11"/>
      <c r="AX5" s="11"/>
      <c r="AY5" s="11"/>
    </row>
    <row r="6" spans="1:51" ht="16"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5"/>
      <c r="AG6" s="5"/>
      <c r="AH6" s="5"/>
      <c r="AI6" s="5"/>
      <c r="AJ6" s="5"/>
      <c r="AK6" s="5"/>
      <c r="AL6" s="5"/>
      <c r="AM6" s="5"/>
      <c r="AN6" s="5"/>
      <c r="AO6" s="5"/>
    </row>
    <row r="7" spans="1:51" ht="28" customHeight="1" x14ac:dyDescent="0.25">
      <c r="A7" s="3" t="s">
        <v>140</v>
      </c>
      <c r="B7" s="28"/>
      <c r="AF7" s="5"/>
      <c r="AG7" s="5"/>
      <c r="AH7" s="5"/>
      <c r="AI7" s="5"/>
      <c r="AJ7" s="5"/>
      <c r="AK7" s="5"/>
      <c r="AL7" s="5"/>
      <c r="AM7" s="5"/>
      <c r="AN7" s="5"/>
      <c r="AO7" s="5"/>
    </row>
    <row r="8" spans="1:51" ht="16" customHeight="1" x14ac:dyDescent="0.25">
      <c r="A8" s="25" t="s">
        <v>160</v>
      </c>
      <c r="B8" s="28"/>
      <c r="AF8" s="5"/>
      <c r="AG8" s="5"/>
      <c r="AH8" s="5"/>
      <c r="AI8" s="5"/>
      <c r="AJ8" s="5"/>
      <c r="AK8" s="5"/>
      <c r="AL8" s="5"/>
      <c r="AM8" s="5"/>
      <c r="AN8" s="5"/>
      <c r="AO8" s="5"/>
    </row>
    <row r="9" spans="1:51" ht="16" customHeight="1" x14ac:dyDescent="0.25">
      <c r="A9" s="25" t="s">
        <v>94</v>
      </c>
      <c r="B9" s="28"/>
      <c r="AF9" s="5"/>
      <c r="AG9" s="5"/>
      <c r="AH9" s="5"/>
      <c r="AI9" s="5"/>
      <c r="AJ9" s="5"/>
      <c r="AK9" s="5"/>
      <c r="AL9" s="5"/>
      <c r="AM9" s="5"/>
      <c r="AN9" s="5"/>
      <c r="AO9" s="5"/>
    </row>
    <row r="10" spans="1:51" ht="16" customHeight="1" x14ac:dyDescent="0.25">
      <c r="A10" s="25" t="s">
        <v>87</v>
      </c>
      <c r="B10" s="28"/>
      <c r="AF10" s="5"/>
      <c r="AG10" s="5"/>
      <c r="AH10" s="5"/>
      <c r="AI10" s="5"/>
      <c r="AJ10" s="5"/>
      <c r="AK10" s="5"/>
      <c r="AL10" s="5"/>
      <c r="AM10" s="5"/>
      <c r="AN10" s="5"/>
      <c r="AO10" s="5"/>
    </row>
    <row r="11" spans="1:51" ht="16" customHeight="1" x14ac:dyDescent="0.25">
      <c r="B11" s="28"/>
      <c r="AF11" s="5"/>
      <c r="AG11" s="5"/>
      <c r="AH11" s="5"/>
      <c r="AI11" s="5"/>
      <c r="AJ11" s="5"/>
      <c r="AK11" s="5"/>
      <c r="AL11" s="5"/>
      <c r="AM11" s="5"/>
      <c r="AN11" s="5"/>
      <c r="AO11" s="5"/>
    </row>
    <row r="12" spans="1:51" ht="16" customHeight="1" x14ac:dyDescent="0.25">
      <c r="A12" s="19" t="s">
        <v>141</v>
      </c>
      <c r="AF12" s="29"/>
      <c r="AG12" s="29"/>
    </row>
    <row r="13" spans="1:51" ht="16" customHeight="1" x14ac:dyDescent="0.25">
      <c r="A13" s="26" t="s">
        <v>152</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9"/>
      <c r="AG13" s="29"/>
    </row>
    <row r="14" spans="1:51" ht="16" customHeight="1"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9"/>
      <c r="AG14" s="29"/>
      <c r="AP14" s="30"/>
    </row>
    <row r="15" spans="1:51" ht="16" customHeight="1"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9"/>
      <c r="AG15" s="29"/>
      <c r="AP15" s="30"/>
    </row>
    <row r="16" spans="1:51" ht="16" customHeight="1"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31"/>
      <c r="AP16" s="30"/>
    </row>
    <row r="17" spans="1:42" ht="16" customHeight="1" x14ac:dyDescent="0.25">
      <c r="A17" s="25" t="s">
        <v>142</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1"/>
      <c r="AP17" s="25"/>
    </row>
    <row r="18" spans="1:42" ht="16" customHeight="1" x14ac:dyDescent="0.25">
      <c r="A18" s="33" t="s">
        <v>64</v>
      </c>
      <c r="B18" s="25" t="s">
        <v>124</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1"/>
      <c r="AP18" s="25"/>
    </row>
    <row r="19" spans="1:42" ht="16" customHeight="1" x14ac:dyDescent="0.25">
      <c r="A19" s="33" t="s">
        <v>64</v>
      </c>
      <c r="B19" s="25" t="s">
        <v>153</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1"/>
      <c r="AP19" s="30"/>
    </row>
    <row r="20" spans="1:42" ht="16" customHeight="1" x14ac:dyDescent="0.25">
      <c r="A20" s="33" t="s">
        <v>64</v>
      </c>
      <c r="B20" s="25" t="s">
        <v>154</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1"/>
      <c r="AP20" s="30"/>
    </row>
    <row r="21" spans="1:42" ht="16" customHeight="1" x14ac:dyDescent="0.25">
      <c r="A21" s="26" t="s">
        <v>143</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31"/>
      <c r="AP21" s="30"/>
    </row>
    <row r="22" spans="1:42" ht="16" customHeigh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31"/>
      <c r="AP22" s="30"/>
    </row>
    <row r="23" spans="1:42" ht="16"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31"/>
      <c r="AP23" s="30"/>
    </row>
    <row r="24" spans="1:42" ht="16"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1"/>
      <c r="AP24" s="30"/>
    </row>
    <row r="25" spans="1:42" ht="16" customHeight="1" x14ac:dyDescent="0.25">
      <c r="A25" s="25" t="s">
        <v>91</v>
      </c>
      <c r="AP25" s="25"/>
    </row>
    <row r="26" spans="1:42" ht="16" customHeight="1" x14ac:dyDescent="0.25">
      <c r="I26" s="25" t="s">
        <v>88</v>
      </c>
      <c r="S26" s="25" t="s">
        <v>161</v>
      </c>
      <c r="U26" s="34">
        <v>4500</v>
      </c>
      <c r="V26" s="34"/>
      <c r="W26" s="34"/>
      <c r="X26" s="25" t="s">
        <v>89</v>
      </c>
      <c r="AP26" s="25"/>
    </row>
    <row r="27" spans="1:42" ht="16" customHeight="1" x14ac:dyDescent="0.25">
      <c r="I27" s="25" t="s">
        <v>90</v>
      </c>
      <c r="S27" s="25" t="s">
        <v>161</v>
      </c>
      <c r="U27" s="34">
        <v>4500</v>
      </c>
      <c r="V27" s="34"/>
      <c r="W27" s="34"/>
      <c r="X27" s="25" t="s">
        <v>89</v>
      </c>
      <c r="AP27" s="25"/>
    </row>
    <row r="28" spans="1:42" ht="16" customHeight="1" x14ac:dyDescent="0.25">
      <c r="I28" s="25" t="s">
        <v>133</v>
      </c>
      <c r="S28" s="25" t="s">
        <v>161</v>
      </c>
      <c r="U28" s="34">
        <v>4000</v>
      </c>
      <c r="V28" s="34"/>
      <c r="W28" s="34"/>
      <c r="X28" s="25" t="s">
        <v>89</v>
      </c>
      <c r="AP28" s="25"/>
    </row>
    <row r="29" spans="1:42" ht="16" customHeight="1" x14ac:dyDescent="0.25">
      <c r="I29" s="25" t="s">
        <v>122</v>
      </c>
      <c r="S29" s="35" t="s">
        <v>162</v>
      </c>
      <c r="U29" s="34">
        <v>150</v>
      </c>
      <c r="V29" s="34"/>
      <c r="W29" s="34"/>
      <c r="X29" s="25" t="s">
        <v>92</v>
      </c>
      <c r="AP29" s="25"/>
    </row>
    <row r="30" spans="1:42" ht="16" customHeight="1" x14ac:dyDescent="0.25">
      <c r="I30" s="25" t="s">
        <v>93</v>
      </c>
      <c r="S30" s="35" t="s">
        <v>163</v>
      </c>
      <c r="U30" s="34">
        <v>60</v>
      </c>
      <c r="V30" s="34"/>
      <c r="W30" s="34"/>
      <c r="X30" s="25" t="s">
        <v>2</v>
      </c>
      <c r="AP30" s="25"/>
    </row>
    <row r="31" spans="1:42" ht="16" customHeight="1" x14ac:dyDescent="0.25">
      <c r="AP31" s="25"/>
    </row>
    <row r="32" spans="1:42" ht="16" customHeight="1" x14ac:dyDescent="0.25">
      <c r="AP32" s="25"/>
    </row>
    <row r="33" spans="42:42" ht="16" customHeight="1" x14ac:dyDescent="0.25">
      <c r="AP33" s="25"/>
    </row>
    <row r="34" spans="42:42" ht="16" customHeight="1" x14ac:dyDescent="0.25">
      <c r="AP34" s="25"/>
    </row>
    <row r="35" spans="42:42" ht="16" customHeight="1" x14ac:dyDescent="0.25">
      <c r="AP35" s="25"/>
    </row>
    <row r="36" spans="42:42" ht="16" customHeight="1" x14ac:dyDescent="0.25">
      <c r="AP36" s="25"/>
    </row>
    <row r="37" spans="42:42" ht="16" customHeight="1" x14ac:dyDescent="0.25">
      <c r="AP37" s="25"/>
    </row>
    <row r="38" spans="42:42" ht="16" customHeight="1" x14ac:dyDescent="0.25">
      <c r="AP38" s="25"/>
    </row>
    <row r="39" spans="42:42" ht="16" customHeight="1" x14ac:dyDescent="0.25">
      <c r="AP39" s="25"/>
    </row>
    <row r="40" spans="42:42" ht="16" customHeight="1" x14ac:dyDescent="0.25">
      <c r="AP40" s="30"/>
    </row>
    <row r="41" spans="42:42" ht="16" customHeight="1" x14ac:dyDescent="0.25">
      <c r="AP41" s="30"/>
    </row>
    <row r="42" spans="42:42" ht="16" customHeight="1" x14ac:dyDescent="0.25">
      <c r="AP42" s="25"/>
    </row>
    <row r="43" spans="42:42" ht="16" customHeight="1" x14ac:dyDescent="0.25">
      <c r="AP43" s="25"/>
    </row>
    <row r="44" spans="42:42" ht="16" customHeight="1" x14ac:dyDescent="0.25">
      <c r="AP44" s="25"/>
    </row>
    <row r="45" spans="42:42" ht="16" customHeight="1" x14ac:dyDescent="0.25">
      <c r="AP45" s="25"/>
    </row>
    <row r="46" spans="42:42" ht="16" customHeight="1" x14ac:dyDescent="0.25">
      <c r="AP46" s="25"/>
    </row>
    <row r="47" spans="42:42" ht="16" customHeight="1" x14ac:dyDescent="0.25">
      <c r="AP47" s="25"/>
    </row>
    <row r="48" spans="42:42" ht="16" customHeight="1" x14ac:dyDescent="0.25">
      <c r="AP48" s="25"/>
    </row>
    <row r="49" spans="1:42" ht="16" customHeight="1" x14ac:dyDescent="0.25">
      <c r="AP49" s="25"/>
    </row>
    <row r="50" spans="1:42" ht="16" customHeight="1" x14ac:dyDescent="0.25">
      <c r="AP50" s="25"/>
    </row>
    <row r="51" spans="1:42" ht="16" customHeight="1" x14ac:dyDescent="0.25">
      <c r="AP51" s="25"/>
    </row>
    <row r="52" spans="1:42" ht="16" customHeight="1" x14ac:dyDescent="0.25">
      <c r="AP52" s="25"/>
    </row>
    <row r="53" spans="1:42" ht="16" customHeight="1" x14ac:dyDescent="0.25">
      <c r="AP53" s="25"/>
    </row>
    <row r="54" spans="1:42" ht="16" customHeight="1" x14ac:dyDescent="0.25">
      <c r="AP54" s="25"/>
    </row>
    <row r="55" spans="1:42" ht="16" customHeight="1" x14ac:dyDescent="0.25">
      <c r="AP55" s="25"/>
    </row>
    <row r="56" spans="1:42" ht="16" customHeight="1" x14ac:dyDescent="0.25">
      <c r="A56" s="19" t="s">
        <v>144</v>
      </c>
      <c r="AP56" s="25"/>
    </row>
    <row r="57" spans="1:42" ht="16" customHeight="1" x14ac:dyDescent="0.25">
      <c r="A57" s="26" t="s">
        <v>150</v>
      </c>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P57" s="25"/>
    </row>
    <row r="58" spans="1:42" ht="16" customHeight="1"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P58" s="25"/>
    </row>
    <row r="59" spans="1:42" ht="16" customHeight="1"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P59" s="25"/>
    </row>
    <row r="60" spans="1:42" ht="16" customHeight="1" x14ac:dyDescent="0.25">
      <c r="AP60" s="25"/>
    </row>
    <row r="61" spans="1:42" ht="16" customHeight="1" x14ac:dyDescent="0.25">
      <c r="A61" s="25" t="s">
        <v>101</v>
      </c>
      <c r="AP61" s="25"/>
    </row>
    <row r="62" spans="1:42" ht="16" customHeight="1" x14ac:dyDescent="0.25">
      <c r="A62" s="25" t="s">
        <v>102</v>
      </c>
      <c r="AP62" s="25"/>
    </row>
    <row r="63" spans="1:42" ht="16" customHeight="1" x14ac:dyDescent="0.25">
      <c r="A63" s="25" t="s">
        <v>103</v>
      </c>
      <c r="AP63" s="25"/>
    </row>
    <row r="64" spans="1:42" ht="16" customHeight="1" x14ac:dyDescent="0.25">
      <c r="AP64" s="25"/>
    </row>
    <row r="65" spans="1:47" ht="16" customHeight="1" x14ac:dyDescent="0.25">
      <c r="A65" s="26" t="s">
        <v>145</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P65" s="25"/>
    </row>
    <row r="66" spans="1:47" ht="16" customHeight="1"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P66" s="25"/>
    </row>
    <row r="67" spans="1:47" ht="16" customHeight="1" x14ac:dyDescent="0.25">
      <c r="AP67" s="25"/>
    </row>
    <row r="68" spans="1:47" ht="16" customHeight="1" x14ac:dyDescent="0.25">
      <c r="A68" s="25" t="s">
        <v>95</v>
      </c>
      <c r="D68" s="25" t="s">
        <v>164</v>
      </c>
      <c r="AP68" s="25"/>
      <c r="AT68" s="36"/>
      <c r="AU68" s="36"/>
    </row>
    <row r="69" spans="1:47" ht="16" customHeight="1" x14ac:dyDescent="0.25">
      <c r="D69" s="25" t="s">
        <v>98</v>
      </c>
      <c r="AP69" s="25"/>
    </row>
    <row r="70" spans="1:47" ht="16" customHeight="1" x14ac:dyDescent="0.25">
      <c r="AP70" s="25"/>
    </row>
    <row r="71" spans="1:47" ht="16" customHeight="1" x14ac:dyDescent="0.25">
      <c r="A71" s="25" t="s">
        <v>96</v>
      </c>
      <c r="D71" s="25" t="s">
        <v>99</v>
      </c>
      <c r="AP71" s="25"/>
    </row>
    <row r="72" spans="1:47" ht="16" customHeight="1" x14ac:dyDescent="0.25">
      <c r="A72" s="29"/>
      <c r="B72" s="29"/>
      <c r="C72" s="29"/>
      <c r="E72" s="37" t="s">
        <v>97</v>
      </c>
      <c r="F72" s="37"/>
      <c r="G72" s="37"/>
      <c r="H72" s="37"/>
      <c r="I72" s="37"/>
      <c r="J72" s="37"/>
      <c r="K72" s="37"/>
      <c r="L72" s="37"/>
      <c r="M72" s="37"/>
      <c r="N72" s="29"/>
      <c r="O72" s="29"/>
      <c r="P72" s="29"/>
      <c r="Q72" s="29"/>
      <c r="R72" s="29"/>
      <c r="S72" s="29"/>
      <c r="T72" s="29"/>
      <c r="U72" s="29"/>
      <c r="V72" s="29"/>
      <c r="W72" s="29"/>
      <c r="X72" s="29"/>
      <c r="Y72" s="29"/>
      <c r="Z72" s="29"/>
      <c r="AA72" s="29"/>
      <c r="AB72" s="29"/>
      <c r="AC72" s="29"/>
      <c r="AD72" s="29"/>
      <c r="AE72" s="29"/>
      <c r="AP72" s="25"/>
    </row>
    <row r="73" spans="1:47" ht="16" customHeight="1" x14ac:dyDescent="0.25">
      <c r="A73" s="29"/>
      <c r="B73" s="29"/>
      <c r="C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P73" s="25"/>
    </row>
    <row r="74" spans="1:47" ht="16" customHeight="1" x14ac:dyDescent="0.25">
      <c r="A74" s="25" t="s">
        <v>100</v>
      </c>
      <c r="B74" s="29"/>
      <c r="C74" s="29"/>
      <c r="D74" s="26" t="s">
        <v>155</v>
      </c>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P74" s="25"/>
    </row>
    <row r="75" spans="1:47" ht="16" customHeight="1" x14ac:dyDescent="0.25">
      <c r="B75" s="29"/>
      <c r="C75" s="29"/>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P75" s="25"/>
    </row>
    <row r="76" spans="1:47" ht="16" customHeight="1" x14ac:dyDescent="0.25">
      <c r="D76" s="38" t="s">
        <v>165</v>
      </c>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39"/>
      <c r="AP76" s="25"/>
    </row>
    <row r="77" spans="1:47" ht="16" customHeight="1" x14ac:dyDescent="0.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9"/>
      <c r="AP77" s="25"/>
    </row>
    <row r="78" spans="1:47" ht="16" customHeight="1" x14ac:dyDescent="0.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9"/>
      <c r="AP78" s="25"/>
    </row>
    <row r="79" spans="1:47" ht="16" customHeight="1" x14ac:dyDescent="0.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9"/>
      <c r="AP79" s="25"/>
    </row>
    <row r="80" spans="1:47" ht="16" customHeight="1" x14ac:dyDescent="0.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9"/>
      <c r="AP80" s="25"/>
    </row>
    <row r="81" spans="1:63" ht="16" customHeight="1" x14ac:dyDescent="0.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9"/>
      <c r="AP81" s="25"/>
    </row>
    <row r="82" spans="1:63" s="32" customFormat="1" ht="25" customHeight="1" x14ac:dyDescent="0.25">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row>
    <row r="83" spans="1:63" s="32" customFormat="1" ht="16" customHeight="1" x14ac:dyDescent="0.25"/>
    <row r="84" spans="1:63" s="32" customFormat="1" ht="16" customHeight="1" x14ac:dyDescent="0.25">
      <c r="A84" s="25" t="s">
        <v>125</v>
      </c>
      <c r="B84" s="25"/>
      <c r="C84" s="25"/>
      <c r="D84" s="25"/>
      <c r="E84" s="25"/>
      <c r="F84" s="25"/>
      <c r="G84" s="25"/>
      <c r="H84" s="25"/>
      <c r="I84" s="25"/>
      <c r="J84" s="25"/>
      <c r="K84" s="25"/>
      <c r="L84" s="25"/>
      <c r="M84" s="25"/>
      <c r="N84" s="25"/>
      <c r="O84" s="25"/>
      <c r="P84" s="25"/>
      <c r="Q84" s="25"/>
      <c r="S84" s="25"/>
      <c r="T84" s="25"/>
      <c r="U84" s="25"/>
      <c r="V84" s="25"/>
      <c r="W84" s="25"/>
      <c r="X84" s="25"/>
      <c r="Y84" s="25"/>
      <c r="AE84" s="25"/>
      <c r="AF84" s="25"/>
      <c r="AG84" s="25"/>
    </row>
    <row r="85" spans="1:63" s="32" customFormat="1" ht="16" customHeight="1" x14ac:dyDescent="0.25">
      <c r="A85" s="25"/>
      <c r="B85" s="25"/>
      <c r="C85" s="25"/>
      <c r="D85" s="25"/>
      <c r="E85" s="25"/>
      <c r="F85" s="25"/>
      <c r="G85" s="25"/>
      <c r="H85" s="25"/>
      <c r="I85" s="25"/>
      <c r="J85" s="25"/>
      <c r="K85" s="25"/>
      <c r="L85" s="25"/>
      <c r="M85" s="25"/>
      <c r="N85" s="25"/>
      <c r="O85" s="25"/>
      <c r="P85" s="25"/>
      <c r="Q85" s="25"/>
      <c r="S85" s="25"/>
      <c r="T85" s="25"/>
      <c r="U85" s="25"/>
      <c r="V85" s="25"/>
      <c r="W85" s="25"/>
      <c r="X85" s="25"/>
      <c r="Y85" s="25"/>
      <c r="Z85" s="30" t="s">
        <v>158</v>
      </c>
      <c r="AA85" s="34">
        <f>20+4/2+13.5</f>
        <v>35.5</v>
      </c>
      <c r="AB85" s="34"/>
      <c r="AC85" s="34"/>
      <c r="AD85" s="25" t="s">
        <v>156</v>
      </c>
      <c r="AE85" s="25"/>
      <c r="AF85" s="25"/>
      <c r="AG85" s="25"/>
    </row>
    <row r="86" spans="1:63" s="32" customFormat="1" ht="16" customHeight="1" x14ac:dyDescent="0.25">
      <c r="A86" s="25" t="s">
        <v>126</v>
      </c>
      <c r="B86" s="25"/>
      <c r="C86" s="25"/>
      <c r="D86" s="25"/>
      <c r="E86" s="25"/>
      <c r="F86" s="25"/>
      <c r="G86" s="25"/>
      <c r="H86" s="25"/>
      <c r="I86" s="25"/>
      <c r="J86" s="25"/>
      <c r="K86" s="25"/>
      <c r="L86" s="25"/>
      <c r="M86" s="25"/>
      <c r="N86" s="25"/>
      <c r="O86" s="25"/>
      <c r="P86" s="25"/>
      <c r="Q86" s="25"/>
      <c r="S86" s="25"/>
      <c r="T86" s="25"/>
      <c r="U86" s="25"/>
      <c r="V86" s="25"/>
      <c r="W86" s="25"/>
      <c r="X86" s="25"/>
      <c r="Y86" s="25"/>
      <c r="AE86" s="25"/>
      <c r="AF86" s="25"/>
      <c r="AG86" s="25"/>
    </row>
    <row r="87" spans="1:63" s="32" customFormat="1" ht="16" customHeight="1" x14ac:dyDescent="0.25">
      <c r="A87" s="25"/>
      <c r="B87" s="25"/>
      <c r="C87" s="25"/>
      <c r="D87" s="25"/>
      <c r="E87" s="25"/>
      <c r="F87" s="25"/>
      <c r="G87" s="25"/>
      <c r="H87" s="25"/>
      <c r="I87" s="25"/>
      <c r="J87" s="25"/>
      <c r="K87" s="25"/>
      <c r="L87" s="25"/>
      <c r="M87" s="25"/>
      <c r="N87" s="25"/>
      <c r="O87" s="25"/>
      <c r="P87" s="25"/>
      <c r="Q87" s="25"/>
      <c r="S87" s="25"/>
      <c r="T87" s="25"/>
      <c r="U87" s="25"/>
      <c r="V87" s="25"/>
      <c r="W87" s="25"/>
      <c r="X87" s="25"/>
      <c r="Y87" s="25"/>
      <c r="Z87" s="30" t="s">
        <v>157</v>
      </c>
      <c r="AA87" s="34">
        <f>5+2+13.5</f>
        <v>20.5</v>
      </c>
      <c r="AB87" s="34"/>
      <c r="AC87" s="34"/>
      <c r="AD87" s="25" t="s">
        <v>156</v>
      </c>
      <c r="AE87" s="25"/>
      <c r="AF87" s="25"/>
      <c r="AG87" s="25"/>
    </row>
    <row r="88" spans="1:63" s="32" customFormat="1" ht="16" customHeight="1" x14ac:dyDescent="0.25">
      <c r="A88" s="25"/>
      <c r="B88" s="25"/>
      <c r="C88" s="25"/>
      <c r="D88" s="25"/>
      <c r="E88" s="25"/>
      <c r="F88" s="25"/>
      <c r="G88" s="25"/>
      <c r="H88" s="25"/>
      <c r="I88" s="25"/>
      <c r="J88" s="25"/>
      <c r="K88" s="25"/>
      <c r="L88" s="25"/>
      <c r="M88" s="25"/>
      <c r="N88" s="25"/>
      <c r="O88" s="25"/>
      <c r="P88" s="25"/>
      <c r="Q88" s="25"/>
      <c r="S88" s="25"/>
      <c r="T88" s="25"/>
      <c r="U88" s="25"/>
      <c r="V88" s="25"/>
      <c r="W88" s="25"/>
      <c r="X88" s="25"/>
      <c r="Y88" s="25"/>
      <c r="Z88" s="25"/>
      <c r="AA88" s="25"/>
      <c r="AB88" s="25"/>
      <c r="AC88" s="25"/>
      <c r="AD88" s="25"/>
      <c r="AE88" s="25"/>
      <c r="AF88" s="25"/>
      <c r="AG88" s="25"/>
    </row>
    <row r="89" spans="1:63" s="32" customFormat="1" ht="16" customHeight="1" x14ac:dyDescent="0.25">
      <c r="A89" s="40" t="s">
        <v>146</v>
      </c>
      <c r="B89" s="40"/>
      <c r="C89" s="40"/>
      <c r="D89" s="40"/>
      <c r="E89" s="40"/>
      <c r="F89" s="41" t="s">
        <v>127</v>
      </c>
      <c r="G89" s="41"/>
      <c r="H89" s="41"/>
      <c r="I89" s="42" t="s">
        <v>105</v>
      </c>
      <c r="J89" s="42"/>
      <c r="K89" s="42"/>
      <c r="L89" s="43" t="s">
        <v>104</v>
      </c>
      <c r="M89" s="43"/>
      <c r="N89" s="42" t="s">
        <v>106</v>
      </c>
      <c r="O89" s="42"/>
      <c r="P89" s="42"/>
      <c r="Q89" s="42"/>
      <c r="R89" s="42"/>
      <c r="S89" s="44"/>
      <c r="T89" s="45" t="s">
        <v>166</v>
      </c>
      <c r="U89" s="46"/>
      <c r="V89" s="46"/>
      <c r="W89" s="25"/>
      <c r="X89" s="25"/>
    </row>
    <row r="90" spans="1:63" s="32" customFormat="1" ht="16" customHeight="1" x14ac:dyDescent="0.25">
      <c r="A90" s="40"/>
      <c r="B90" s="40"/>
      <c r="C90" s="40"/>
      <c r="D90" s="40"/>
      <c r="E90" s="40"/>
      <c r="F90" s="41"/>
      <c r="G90" s="41"/>
      <c r="H90" s="41"/>
      <c r="I90" s="42"/>
      <c r="J90" s="42"/>
      <c r="K90" s="42"/>
      <c r="L90" s="43"/>
      <c r="M90" s="43"/>
      <c r="N90" s="42" t="s">
        <v>107</v>
      </c>
      <c r="O90" s="42"/>
      <c r="P90" s="42"/>
      <c r="Q90" s="42" t="s">
        <v>108</v>
      </c>
      <c r="R90" s="42"/>
      <c r="S90" s="44"/>
      <c r="T90" s="46"/>
      <c r="U90" s="46"/>
      <c r="V90" s="46"/>
    </row>
    <row r="91" spans="1:63" s="32" customFormat="1" ht="16" customHeight="1" x14ac:dyDescent="0.25">
      <c r="A91" s="47" t="s">
        <v>109</v>
      </c>
      <c r="B91" s="25"/>
      <c r="C91" s="25"/>
      <c r="D91" s="25"/>
      <c r="F91" s="48" t="s">
        <v>128</v>
      </c>
      <c r="G91" s="49"/>
      <c r="H91" s="49"/>
      <c r="I91" s="48">
        <v>1</v>
      </c>
      <c r="J91" s="49"/>
      <c r="K91" s="49"/>
      <c r="L91" s="50">
        <v>0</v>
      </c>
      <c r="M91" s="51"/>
      <c r="N91" s="52">
        <v>600</v>
      </c>
      <c r="O91" s="53"/>
      <c r="P91" s="53"/>
      <c r="Q91" s="52">
        <v>0</v>
      </c>
      <c r="R91" s="53"/>
      <c r="S91" s="53"/>
      <c r="T91" s="52">
        <f>$AA$87/$AA$85</f>
        <v>0.57746478873239437</v>
      </c>
      <c r="U91" s="53"/>
      <c r="V91" s="54"/>
      <c r="AM91" s="25"/>
      <c r="AN91" s="25"/>
      <c r="AO91" s="55"/>
      <c r="AP91" s="25"/>
      <c r="AQ91" s="25"/>
      <c r="AR91" s="25"/>
      <c r="AS91" s="25"/>
      <c r="AT91" s="25"/>
      <c r="AU91" s="25"/>
      <c r="AV91" s="25"/>
      <c r="AW91" s="25"/>
      <c r="AX91" s="25"/>
      <c r="AY91" s="25"/>
      <c r="AZ91" s="25"/>
      <c r="BA91" s="25"/>
      <c r="BB91" s="25"/>
      <c r="BC91" s="25"/>
      <c r="BD91" s="25"/>
      <c r="BE91" s="25"/>
      <c r="BF91" s="25"/>
      <c r="BG91" s="25"/>
      <c r="BH91" s="25"/>
      <c r="BI91" s="25"/>
      <c r="BJ91" s="25"/>
      <c r="BK91" s="25"/>
    </row>
    <row r="92" spans="1:63" s="32" customFormat="1" ht="16" customHeight="1" x14ac:dyDescent="0.25">
      <c r="A92" s="47" t="s">
        <v>110</v>
      </c>
      <c r="B92" s="25"/>
      <c r="C92" s="25"/>
      <c r="D92" s="25"/>
      <c r="F92" s="48" t="s">
        <v>129</v>
      </c>
      <c r="G92" s="49"/>
      <c r="H92" s="49"/>
      <c r="I92" s="48">
        <v>1</v>
      </c>
      <c r="J92" s="49"/>
      <c r="K92" s="49"/>
      <c r="L92" s="50">
        <v>15</v>
      </c>
      <c r="M92" s="51"/>
      <c r="N92" s="52">
        <f>$N$91*COS(RADIANS(L92))</f>
        <v>579.55549577344095</v>
      </c>
      <c r="O92" s="53"/>
      <c r="P92" s="53"/>
      <c r="Q92" s="52">
        <f>$N$91*SIN(RADIANS(L92))</f>
        <v>155.29142706151245</v>
      </c>
      <c r="R92" s="53"/>
      <c r="S92" s="53"/>
      <c r="T92" s="52">
        <f>$AA$87/$AA$85</f>
        <v>0.57746478873239437</v>
      </c>
      <c r="U92" s="53"/>
      <c r="V92" s="54"/>
      <c r="AS92" s="25"/>
      <c r="AT92" s="25"/>
      <c r="AU92" s="25"/>
      <c r="AV92" s="25"/>
      <c r="AW92" s="25"/>
      <c r="AX92" s="25"/>
      <c r="AY92" s="25"/>
      <c r="AZ92" s="25"/>
      <c r="BA92" s="25"/>
      <c r="BB92" s="25"/>
      <c r="BC92" s="25"/>
      <c r="BD92" s="25"/>
      <c r="BE92" s="25"/>
      <c r="BF92" s="25"/>
      <c r="BG92" s="25"/>
      <c r="BH92" s="25"/>
      <c r="BI92" s="25"/>
      <c r="BJ92" s="25"/>
      <c r="BK92" s="25"/>
    </row>
    <row r="93" spans="1:63" s="32" customFormat="1" ht="16" customHeight="1" x14ac:dyDescent="0.25">
      <c r="A93" s="47" t="s">
        <v>111</v>
      </c>
      <c r="B93" s="25"/>
      <c r="C93" s="25"/>
      <c r="D93" s="25"/>
      <c r="F93" s="48" t="s">
        <v>130</v>
      </c>
      <c r="G93" s="49"/>
      <c r="H93" s="49"/>
      <c r="I93" s="48">
        <v>2</v>
      </c>
      <c r="J93" s="49"/>
      <c r="K93" s="49"/>
      <c r="L93" s="50">
        <v>15</v>
      </c>
      <c r="M93" s="51"/>
      <c r="N93" s="52">
        <f>$N$91*COS(RADIANS(L93))</f>
        <v>579.55549577344095</v>
      </c>
      <c r="O93" s="53"/>
      <c r="P93" s="54"/>
      <c r="Q93" s="52">
        <f>$N$91*SIN(RADIANS(L93))</f>
        <v>155.29142706151245</v>
      </c>
      <c r="R93" s="53"/>
      <c r="S93" s="54"/>
      <c r="T93" s="52">
        <f>$AA$87/$AA$85</f>
        <v>0.57746478873239437</v>
      </c>
      <c r="U93" s="53"/>
      <c r="V93" s="54"/>
      <c r="AS93" s="25"/>
      <c r="AT93" s="25"/>
      <c r="AU93" s="25"/>
      <c r="AV93" s="25"/>
      <c r="AW93" s="25"/>
      <c r="AX93" s="25"/>
      <c r="AY93" s="25"/>
      <c r="AZ93" s="25"/>
      <c r="BA93" s="25"/>
      <c r="BB93" s="25"/>
      <c r="BC93" s="25"/>
      <c r="BD93" s="25"/>
      <c r="BE93" s="25"/>
      <c r="BF93" s="25"/>
      <c r="BG93" s="25"/>
      <c r="BH93" s="25"/>
      <c r="BI93" s="25"/>
      <c r="BJ93" s="25"/>
      <c r="BK93" s="25"/>
    </row>
    <row r="94" spans="1:63" s="32" customFormat="1" ht="16" customHeight="1" x14ac:dyDescent="0.25">
      <c r="A94" s="56" t="s">
        <v>112</v>
      </c>
      <c r="B94" s="57"/>
      <c r="C94" s="57"/>
      <c r="D94" s="57"/>
      <c r="E94" s="58"/>
      <c r="F94" s="59" t="s">
        <v>131</v>
      </c>
      <c r="G94" s="60"/>
      <c r="H94" s="60"/>
      <c r="I94" s="59">
        <v>3</v>
      </c>
      <c r="J94" s="60"/>
      <c r="K94" s="60"/>
      <c r="L94" s="61">
        <v>15</v>
      </c>
      <c r="M94" s="62"/>
      <c r="N94" s="63">
        <f>$N$91*COS(RADIANS(L94))</f>
        <v>579.55549577344095</v>
      </c>
      <c r="O94" s="64"/>
      <c r="P94" s="65"/>
      <c r="Q94" s="63">
        <f>$N$91*SIN(RADIANS(L94))</f>
        <v>155.29142706151245</v>
      </c>
      <c r="R94" s="64"/>
      <c r="S94" s="65"/>
      <c r="T94" s="63">
        <f>$AA$87/$AA$85</f>
        <v>0.57746478873239437</v>
      </c>
      <c r="U94" s="64"/>
      <c r="V94" s="65"/>
      <c r="AS94" s="25"/>
      <c r="AT94" s="25"/>
      <c r="AU94" s="25"/>
      <c r="AV94" s="25"/>
      <c r="AW94" s="25"/>
      <c r="AX94" s="25"/>
      <c r="AY94" s="25"/>
      <c r="AZ94" s="25"/>
      <c r="BA94" s="25"/>
      <c r="BB94" s="25"/>
      <c r="BC94" s="25"/>
      <c r="BD94" s="25"/>
      <c r="BE94" s="25"/>
      <c r="BF94" s="25"/>
      <c r="BG94" s="25"/>
      <c r="BH94" s="25"/>
      <c r="BI94" s="25"/>
      <c r="BJ94" s="25"/>
      <c r="BK94" s="25"/>
    </row>
    <row r="95" spans="1:63" s="32" customFormat="1" ht="16" customHeight="1" x14ac:dyDescent="0.25">
      <c r="A95" s="3" t="s">
        <v>147</v>
      </c>
      <c r="AS95" s="25"/>
      <c r="AT95" s="25"/>
      <c r="AU95" s="25"/>
      <c r="AV95" s="25"/>
      <c r="AW95" s="25"/>
      <c r="AX95" s="25"/>
      <c r="AY95" s="25"/>
      <c r="AZ95" s="25"/>
      <c r="BA95" s="25"/>
      <c r="BB95" s="25"/>
      <c r="BC95" s="25"/>
      <c r="BD95" s="25"/>
      <c r="BE95" s="25"/>
      <c r="BF95" s="25"/>
      <c r="BG95" s="25"/>
      <c r="BH95" s="25"/>
      <c r="BI95" s="25"/>
      <c r="BJ95" s="25"/>
      <c r="BK95" s="25"/>
    </row>
    <row r="96" spans="1:63" s="32" customFormat="1" ht="16" customHeight="1" x14ac:dyDescent="0.25">
      <c r="AS96" s="25"/>
      <c r="AT96" s="25"/>
      <c r="AU96" s="25"/>
      <c r="AV96" s="25"/>
      <c r="AW96" s="25"/>
      <c r="AX96" s="25"/>
      <c r="AY96" s="25"/>
      <c r="AZ96" s="25"/>
      <c r="BA96" s="25"/>
      <c r="BB96" s="25"/>
      <c r="BC96" s="25"/>
      <c r="BD96" s="25"/>
      <c r="BE96" s="25"/>
      <c r="BF96" s="25"/>
      <c r="BG96" s="25"/>
      <c r="BH96" s="25"/>
      <c r="BI96" s="25"/>
      <c r="BJ96" s="25"/>
      <c r="BK96" s="25"/>
    </row>
    <row r="97" spans="45:63" s="32" customFormat="1" ht="16" customHeight="1" x14ac:dyDescent="0.25">
      <c r="AS97" s="25"/>
      <c r="AT97" s="25"/>
      <c r="AU97" s="25"/>
      <c r="AV97" s="25"/>
      <c r="AW97" s="25"/>
      <c r="AX97" s="25"/>
      <c r="AY97" s="25"/>
      <c r="AZ97" s="25"/>
      <c r="BA97" s="25"/>
      <c r="BB97" s="25"/>
      <c r="BC97" s="25"/>
      <c r="BD97" s="25"/>
      <c r="BE97" s="25"/>
      <c r="BF97" s="25"/>
      <c r="BG97" s="25"/>
      <c r="BH97" s="25"/>
      <c r="BI97" s="25"/>
      <c r="BJ97" s="25"/>
      <c r="BK97" s="25"/>
    </row>
    <row r="98" spans="45:63" s="32" customFormat="1" ht="16" customHeight="1" x14ac:dyDescent="0.25">
      <c r="AS98" s="25"/>
      <c r="AT98" s="25"/>
      <c r="AU98" s="25"/>
      <c r="AV98" s="25"/>
      <c r="AW98" s="25"/>
      <c r="AX98" s="25"/>
      <c r="AY98" s="25"/>
      <c r="AZ98" s="25"/>
      <c r="BA98" s="25"/>
      <c r="BB98" s="25"/>
      <c r="BC98" s="25"/>
      <c r="BD98" s="25"/>
      <c r="BE98" s="25"/>
      <c r="BF98" s="25"/>
      <c r="BG98" s="25"/>
      <c r="BH98" s="25"/>
      <c r="BI98" s="25"/>
      <c r="BJ98" s="25"/>
      <c r="BK98" s="25"/>
    </row>
    <row r="99" spans="45:63" s="32" customFormat="1" ht="16" customHeight="1" x14ac:dyDescent="0.25">
      <c r="AS99" s="25"/>
      <c r="AT99" s="25"/>
      <c r="AU99" s="25"/>
      <c r="AV99" s="25"/>
      <c r="AW99" s="25"/>
      <c r="AX99" s="25"/>
      <c r="AY99" s="25"/>
      <c r="AZ99" s="25"/>
      <c r="BA99" s="25"/>
      <c r="BB99" s="25"/>
      <c r="BC99" s="25"/>
      <c r="BD99" s="25"/>
      <c r="BE99" s="25"/>
      <c r="BF99" s="25"/>
      <c r="BG99" s="25"/>
      <c r="BH99" s="25"/>
      <c r="BI99" s="25"/>
      <c r="BJ99" s="25"/>
      <c r="BK99" s="25"/>
    </row>
    <row r="100" spans="45:63" s="32" customFormat="1" ht="16" customHeight="1" x14ac:dyDescent="0.25">
      <c r="AS100" s="25"/>
      <c r="AT100" s="25"/>
      <c r="AU100" s="25"/>
      <c r="AV100" s="25"/>
      <c r="AW100" s="25"/>
      <c r="AX100" s="25"/>
      <c r="AY100" s="25"/>
      <c r="AZ100" s="25"/>
      <c r="BA100" s="25"/>
      <c r="BB100" s="25"/>
      <c r="BC100" s="25"/>
      <c r="BD100" s="25"/>
      <c r="BE100" s="25"/>
      <c r="BF100" s="25"/>
      <c r="BG100" s="25"/>
      <c r="BH100" s="25"/>
      <c r="BI100" s="25"/>
      <c r="BJ100" s="25"/>
      <c r="BK100" s="25"/>
    </row>
    <row r="101" spans="45:63" s="32" customFormat="1" ht="16" customHeight="1" x14ac:dyDescent="0.25">
      <c r="AS101" s="25"/>
      <c r="AT101" s="25"/>
      <c r="AU101" s="25"/>
      <c r="AV101" s="25"/>
      <c r="AW101" s="25"/>
      <c r="AX101" s="25"/>
      <c r="AY101" s="25"/>
      <c r="AZ101" s="25"/>
      <c r="BA101" s="25"/>
      <c r="BB101" s="25"/>
      <c r="BC101" s="25"/>
      <c r="BD101" s="25"/>
      <c r="BE101" s="25"/>
      <c r="BF101" s="25"/>
      <c r="BG101" s="25"/>
      <c r="BH101" s="25"/>
      <c r="BI101" s="25"/>
      <c r="BJ101" s="25"/>
      <c r="BK101" s="25"/>
    </row>
    <row r="102" spans="45:63" s="32" customFormat="1" ht="16" customHeight="1" x14ac:dyDescent="0.25">
      <c r="AS102" s="25"/>
      <c r="AT102" s="25"/>
      <c r="AU102" s="25"/>
      <c r="AV102" s="25"/>
      <c r="AW102" s="25"/>
      <c r="AX102" s="25"/>
      <c r="AY102" s="25"/>
      <c r="AZ102" s="25"/>
      <c r="BA102" s="25"/>
      <c r="BB102" s="25"/>
      <c r="BC102" s="25"/>
      <c r="BD102" s="25"/>
      <c r="BE102" s="25"/>
      <c r="BF102" s="25"/>
      <c r="BG102" s="25"/>
      <c r="BH102" s="25"/>
      <c r="BI102" s="25"/>
      <c r="BJ102" s="25"/>
      <c r="BK102" s="25"/>
    </row>
    <row r="103" spans="45:63" s="32" customFormat="1" ht="16" customHeight="1" x14ac:dyDescent="0.25">
      <c r="AS103" s="25"/>
      <c r="AT103" s="25"/>
      <c r="AU103" s="25"/>
      <c r="AV103" s="25"/>
      <c r="AW103" s="25"/>
      <c r="AX103" s="25"/>
      <c r="AY103" s="25"/>
      <c r="AZ103" s="25"/>
      <c r="BA103" s="25"/>
      <c r="BB103" s="25"/>
      <c r="BC103" s="25"/>
      <c r="BD103" s="25"/>
      <c r="BE103" s="25"/>
      <c r="BF103" s="25"/>
      <c r="BG103" s="25"/>
      <c r="BH103" s="25"/>
      <c r="BI103" s="25"/>
      <c r="BJ103" s="25"/>
      <c r="BK103" s="25"/>
    </row>
    <row r="104" spans="45:63" s="32" customFormat="1" ht="16" customHeight="1" x14ac:dyDescent="0.25">
      <c r="AS104" s="25"/>
      <c r="AT104" s="25"/>
      <c r="AU104" s="25"/>
      <c r="AV104" s="25"/>
      <c r="AW104" s="25"/>
      <c r="AX104" s="25"/>
      <c r="AY104" s="25"/>
      <c r="AZ104" s="25"/>
      <c r="BA104" s="25"/>
      <c r="BB104" s="25"/>
      <c r="BC104" s="25"/>
      <c r="BD104" s="25"/>
      <c r="BE104" s="25"/>
      <c r="BF104" s="25"/>
      <c r="BG104" s="25"/>
      <c r="BH104" s="25"/>
      <c r="BI104" s="25"/>
      <c r="BJ104" s="25"/>
      <c r="BK104" s="25"/>
    </row>
    <row r="105" spans="45:63" s="32" customFormat="1" ht="16" customHeight="1" x14ac:dyDescent="0.25">
      <c r="AS105" s="25"/>
      <c r="AT105" s="25"/>
      <c r="AU105" s="25"/>
      <c r="AV105" s="25"/>
      <c r="AW105" s="25"/>
      <c r="AX105" s="25"/>
      <c r="AY105" s="25"/>
      <c r="AZ105" s="25"/>
      <c r="BA105" s="25"/>
      <c r="BB105" s="25"/>
      <c r="BC105" s="25"/>
      <c r="BD105" s="25"/>
      <c r="BE105" s="25"/>
      <c r="BF105" s="25"/>
      <c r="BG105" s="25"/>
      <c r="BH105" s="25"/>
      <c r="BI105" s="25"/>
      <c r="BJ105" s="25"/>
      <c r="BK105" s="25"/>
    </row>
    <row r="106" spans="45:63" s="32" customFormat="1" ht="16" customHeight="1" x14ac:dyDescent="0.25">
      <c r="AS106" s="25"/>
      <c r="AT106" s="25"/>
      <c r="AU106" s="25"/>
      <c r="AV106" s="25"/>
      <c r="AW106" s="25"/>
      <c r="AX106" s="25"/>
      <c r="AY106" s="25"/>
      <c r="AZ106" s="25"/>
      <c r="BA106" s="25"/>
      <c r="BB106" s="25"/>
      <c r="BC106" s="25"/>
      <c r="BD106" s="25"/>
      <c r="BE106" s="25"/>
      <c r="BF106" s="25"/>
      <c r="BG106" s="25"/>
      <c r="BH106" s="25"/>
      <c r="BI106" s="25"/>
      <c r="BJ106" s="25"/>
      <c r="BK106" s="25"/>
    </row>
    <row r="107" spans="45:63" s="32" customFormat="1" ht="16" customHeight="1" x14ac:dyDescent="0.25">
      <c r="AS107" s="25"/>
      <c r="AT107" s="25"/>
      <c r="AU107" s="25"/>
      <c r="AV107" s="25"/>
      <c r="AW107" s="25"/>
      <c r="AX107" s="25"/>
      <c r="AY107" s="25"/>
      <c r="AZ107" s="25"/>
      <c r="BA107" s="25"/>
      <c r="BB107" s="25"/>
      <c r="BC107" s="25"/>
      <c r="BD107" s="25"/>
      <c r="BE107" s="25"/>
      <c r="BF107" s="25"/>
      <c r="BG107" s="25"/>
      <c r="BH107" s="25"/>
      <c r="BI107" s="25"/>
      <c r="BJ107" s="25"/>
      <c r="BK107" s="25"/>
    </row>
    <row r="108" spans="45:63" s="32" customFormat="1" ht="16" customHeight="1" x14ac:dyDescent="0.25">
      <c r="AS108" s="25"/>
      <c r="AT108" s="25"/>
      <c r="AU108" s="25"/>
      <c r="AV108" s="25"/>
      <c r="AW108" s="25"/>
      <c r="AX108" s="25"/>
      <c r="AY108" s="25"/>
      <c r="AZ108" s="25"/>
      <c r="BA108" s="25"/>
      <c r="BB108" s="25"/>
      <c r="BC108" s="25"/>
      <c r="BD108" s="25"/>
      <c r="BE108" s="25"/>
      <c r="BF108" s="25"/>
      <c r="BG108" s="25"/>
      <c r="BH108" s="25"/>
      <c r="BI108" s="25"/>
      <c r="BJ108" s="25"/>
      <c r="BK108" s="25"/>
    </row>
    <row r="109" spans="45:63" s="32" customFormat="1" ht="16" customHeight="1" x14ac:dyDescent="0.25">
      <c r="AS109" s="25"/>
      <c r="AT109" s="25"/>
      <c r="AU109" s="25"/>
      <c r="AV109" s="25"/>
      <c r="AW109" s="25"/>
      <c r="AX109" s="25"/>
      <c r="AY109" s="25"/>
      <c r="AZ109" s="25"/>
      <c r="BA109" s="25"/>
      <c r="BB109" s="25"/>
      <c r="BC109" s="25"/>
      <c r="BD109" s="25"/>
      <c r="BE109" s="25"/>
      <c r="BF109" s="25"/>
      <c r="BG109" s="25"/>
      <c r="BH109" s="25"/>
      <c r="BI109" s="25"/>
      <c r="BJ109" s="25"/>
      <c r="BK109" s="25"/>
    </row>
    <row r="110" spans="45:63" s="32" customFormat="1" ht="16" customHeight="1" x14ac:dyDescent="0.25">
      <c r="AS110" s="25"/>
      <c r="AT110" s="25"/>
      <c r="AU110" s="25"/>
      <c r="AV110" s="25"/>
      <c r="AW110" s="25"/>
      <c r="AX110" s="25"/>
      <c r="AY110" s="25"/>
      <c r="AZ110" s="25"/>
      <c r="BA110" s="25"/>
      <c r="BB110" s="25"/>
      <c r="BC110" s="25"/>
      <c r="BD110" s="25"/>
      <c r="BE110" s="25"/>
      <c r="BF110" s="25"/>
      <c r="BG110" s="25"/>
      <c r="BH110" s="25"/>
      <c r="BI110" s="25"/>
      <c r="BJ110" s="25"/>
      <c r="BK110" s="25"/>
    </row>
    <row r="111" spans="45:63" s="32" customFormat="1" ht="16" customHeight="1" x14ac:dyDescent="0.25">
      <c r="AS111" s="25"/>
      <c r="AT111" s="25"/>
      <c r="AU111" s="25"/>
      <c r="AV111" s="25"/>
      <c r="AW111" s="25"/>
      <c r="AX111" s="25"/>
      <c r="AY111" s="25"/>
      <c r="AZ111" s="25"/>
      <c r="BA111" s="25"/>
      <c r="BB111" s="25"/>
      <c r="BC111" s="25"/>
      <c r="BD111" s="25"/>
      <c r="BE111" s="25"/>
      <c r="BF111" s="25"/>
      <c r="BG111" s="25"/>
      <c r="BH111" s="25"/>
      <c r="BI111" s="25"/>
      <c r="BJ111" s="25"/>
      <c r="BK111" s="25"/>
    </row>
    <row r="112" spans="45:63" s="32" customFormat="1" ht="16" customHeight="1" x14ac:dyDescent="0.25">
      <c r="AS112" s="25"/>
      <c r="AT112" s="25"/>
      <c r="AU112" s="25"/>
      <c r="AV112" s="25"/>
      <c r="AW112" s="25"/>
      <c r="AX112" s="25"/>
      <c r="AY112" s="25"/>
      <c r="AZ112" s="25"/>
      <c r="BA112" s="25"/>
      <c r="BB112" s="25"/>
      <c r="BC112" s="25"/>
      <c r="BD112" s="25"/>
      <c r="BE112" s="25"/>
      <c r="BF112" s="25"/>
      <c r="BG112" s="25"/>
      <c r="BH112" s="25"/>
      <c r="BI112" s="25"/>
      <c r="BJ112" s="25"/>
      <c r="BK112" s="25"/>
    </row>
    <row r="113" spans="1:63" s="32" customFormat="1" ht="16"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63" s="32" customFormat="1" ht="16" customHeight="1" x14ac:dyDescent="0.25">
      <c r="A114" s="26" t="s">
        <v>148</v>
      </c>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S114" s="25"/>
      <c r="AT114" s="25"/>
      <c r="AU114" s="25"/>
      <c r="AV114" s="25"/>
      <c r="AW114" s="25"/>
      <c r="AX114" s="25"/>
      <c r="AY114" s="25"/>
      <c r="AZ114" s="25"/>
      <c r="BA114" s="25"/>
      <c r="BB114" s="25"/>
      <c r="BC114" s="25"/>
      <c r="BD114" s="25"/>
      <c r="BE114" s="25"/>
      <c r="BF114" s="25"/>
    </row>
    <row r="115" spans="1:63" s="32" customFormat="1" ht="16" customHeight="1"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S115" s="25"/>
      <c r="AT115" s="25"/>
      <c r="AU115" s="25"/>
      <c r="AV115" s="25"/>
      <c r="AW115" s="25"/>
      <c r="AX115" s="25"/>
      <c r="AY115" s="25"/>
      <c r="AZ115" s="25"/>
      <c r="BA115" s="25"/>
      <c r="BB115" s="25"/>
      <c r="BC115" s="25"/>
      <c r="BD115" s="25"/>
      <c r="BE115" s="25"/>
      <c r="BF115" s="25"/>
    </row>
    <row r="116" spans="1:63" s="32" customFormat="1" ht="16" customHeight="1" x14ac:dyDescent="0.25">
      <c r="A116" s="33" t="s">
        <v>64</v>
      </c>
      <c r="B116" s="25" t="s">
        <v>134</v>
      </c>
      <c r="AS116" s="25"/>
      <c r="AT116" s="25"/>
      <c r="AU116" s="25"/>
      <c r="AV116" s="25"/>
      <c r="AW116" s="25"/>
      <c r="AX116" s="25"/>
      <c r="AY116" s="25"/>
      <c r="AZ116" s="25"/>
      <c r="BA116" s="25"/>
      <c r="BB116" s="25"/>
      <c r="BC116" s="25"/>
      <c r="BD116" s="25"/>
      <c r="BE116" s="25"/>
      <c r="BF116" s="25"/>
    </row>
    <row r="117" spans="1:63" s="32" customFormat="1" ht="16" customHeight="1" x14ac:dyDescent="0.25">
      <c r="A117" s="33" t="s">
        <v>64</v>
      </c>
      <c r="B117" s="25" t="s">
        <v>132</v>
      </c>
      <c r="C117" s="25"/>
      <c r="D117" s="25"/>
      <c r="E117" s="25"/>
      <c r="F117" s="25"/>
      <c r="G117" s="25"/>
      <c r="H117" s="25"/>
      <c r="I117" s="25"/>
      <c r="J117" s="25"/>
      <c r="K117" s="25"/>
      <c r="L117" s="25"/>
      <c r="M117" s="25"/>
      <c r="N117" s="25"/>
      <c r="O117" s="25"/>
      <c r="P117" s="25"/>
      <c r="Q117" s="25"/>
      <c r="R117" s="25"/>
      <c r="S117" s="25"/>
      <c r="T117" s="25"/>
      <c r="U117" s="25"/>
      <c r="V117" s="25"/>
      <c r="W117" s="25"/>
      <c r="X117" s="25"/>
      <c r="AS117" s="25"/>
      <c r="AT117" s="25"/>
      <c r="AU117" s="25"/>
      <c r="AV117" s="25"/>
      <c r="AW117" s="25"/>
      <c r="AX117" s="25"/>
      <c r="AY117" s="25"/>
      <c r="AZ117" s="25"/>
      <c r="BA117" s="25"/>
      <c r="BB117" s="25"/>
      <c r="BC117" s="25"/>
      <c r="BD117" s="25"/>
      <c r="BE117" s="25"/>
      <c r="BF117" s="25"/>
    </row>
    <row r="118" spans="1:63" s="32" customFormat="1" ht="16" customHeight="1" x14ac:dyDescent="0.25">
      <c r="A118" s="33" t="s">
        <v>64</v>
      </c>
      <c r="B118" s="25" t="s">
        <v>123</v>
      </c>
      <c r="C118" s="25"/>
      <c r="D118" s="25"/>
      <c r="E118" s="25"/>
      <c r="F118" s="25"/>
      <c r="G118" s="25"/>
      <c r="H118" s="25"/>
      <c r="I118" s="25"/>
      <c r="J118" s="25"/>
      <c r="K118" s="25"/>
      <c r="L118" s="25"/>
      <c r="M118" s="25"/>
      <c r="N118" s="25"/>
      <c r="O118" s="25"/>
      <c r="P118" s="25"/>
      <c r="Q118" s="25"/>
      <c r="R118" s="25"/>
      <c r="S118" s="25"/>
      <c r="T118" s="25"/>
      <c r="U118" s="25"/>
      <c r="V118" s="25"/>
      <c r="W118" s="25"/>
      <c r="X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63" s="32" customFormat="1" ht="16" customHeight="1" x14ac:dyDescent="0.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row>
    <row r="120" spans="1:63" s="32" customFormat="1" ht="16"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row>
    <row r="121" spans="1:63" s="32" customFormat="1" ht="16" customHeight="1" x14ac:dyDescent="0.25">
      <c r="A121" s="19" t="s">
        <v>149</v>
      </c>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row>
    <row r="122" spans="1:63" s="32" customFormat="1" ht="16" customHeight="1" x14ac:dyDescent="0.25">
      <c r="A122" s="25" t="s">
        <v>135</v>
      </c>
      <c r="B122" s="25"/>
      <c r="C122" s="25"/>
      <c r="D122" s="25"/>
      <c r="E122" s="25"/>
      <c r="F122" s="25"/>
      <c r="G122" s="25"/>
      <c r="H122" s="25"/>
      <c r="I122" s="25" t="s">
        <v>136</v>
      </c>
      <c r="J122" s="25"/>
      <c r="K122" s="25"/>
      <c r="L122" s="25"/>
      <c r="N122" s="25"/>
      <c r="O122" s="25"/>
      <c r="P122" s="25" t="s">
        <v>139</v>
      </c>
      <c r="Q122" s="25"/>
      <c r="R122" s="25"/>
      <c r="S122" s="25"/>
      <c r="T122" s="25"/>
      <c r="U122" s="25"/>
      <c r="V122" s="25"/>
      <c r="W122" s="25"/>
      <c r="X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row>
    <row r="123" spans="1:63" s="32" customFormat="1" ht="16" customHeight="1" x14ac:dyDescent="0.25">
      <c r="A123" s="25"/>
      <c r="B123" s="25"/>
      <c r="C123" s="25"/>
      <c r="D123" s="25"/>
      <c r="E123" s="25"/>
      <c r="F123" s="25"/>
      <c r="G123" s="25"/>
      <c r="H123" s="25"/>
      <c r="I123" s="25" t="s">
        <v>137</v>
      </c>
      <c r="J123" s="25"/>
      <c r="K123" s="25"/>
      <c r="L123" s="25"/>
      <c r="M123" s="25"/>
      <c r="N123" s="25"/>
      <c r="O123" s="25"/>
      <c r="P123" s="25" t="s">
        <v>138</v>
      </c>
      <c r="Q123" s="25"/>
      <c r="R123" s="25"/>
      <c r="S123" s="25"/>
      <c r="T123" s="25"/>
      <c r="U123" s="25"/>
      <c r="V123" s="25"/>
      <c r="W123" s="25"/>
      <c r="X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row>
    <row r="124" spans="1:63" s="32" customFormat="1" ht="16"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row>
    <row r="125" spans="1:63" s="32" customFormat="1" ht="16" customHeight="1" x14ac:dyDescent="0.25">
      <c r="A125" s="26" t="s">
        <v>151</v>
      </c>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row>
    <row r="126" spans="1:63" s="32" customFormat="1" ht="16" customHeight="1"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row>
    <row r="127" spans="1:63" s="32" customFormat="1" ht="16" customHeight="1"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row>
    <row r="128" spans="1:63" s="32" customFormat="1" ht="16" customHeight="1"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row>
    <row r="129" s="32" customFormat="1" ht="16" customHeight="1" x14ac:dyDescent="0.25"/>
    <row r="130" s="32" customFormat="1" ht="16" customHeight="1" x14ac:dyDescent="0.25"/>
    <row r="131" s="32" customFormat="1" ht="16" customHeight="1" x14ac:dyDescent="0.25"/>
    <row r="132" s="25" customFormat="1" ht="16" customHeight="1" x14ac:dyDescent="0.25"/>
    <row r="133" s="25" customFormat="1" ht="16" customHeight="1" x14ac:dyDescent="0.25"/>
    <row r="134" s="25" customFormat="1" ht="16" customHeight="1" x14ac:dyDescent="0.25"/>
    <row r="135" s="25" customFormat="1" ht="16" customHeight="1" x14ac:dyDescent="0.25"/>
    <row r="136" s="25" customFormat="1" ht="16" customHeight="1" x14ac:dyDescent="0.25"/>
    <row r="137" s="25" customFormat="1" ht="16" customHeight="1" x14ac:dyDescent="0.25"/>
    <row r="138" s="25" customFormat="1" ht="16" customHeight="1" x14ac:dyDescent="0.25"/>
    <row r="139" s="25" customFormat="1" ht="16" customHeight="1" x14ac:dyDescent="0.25"/>
    <row r="140" s="25" customFormat="1" ht="16" customHeight="1" x14ac:dyDescent="0.25"/>
    <row r="141" s="25" customFormat="1" ht="16" customHeight="1" x14ac:dyDescent="0.25"/>
    <row r="142" s="25" customFormat="1" ht="16" customHeight="1" x14ac:dyDescent="0.25"/>
    <row r="143" s="25" customFormat="1" ht="16" customHeight="1" x14ac:dyDescent="0.25"/>
    <row r="144" s="25" customFormat="1" ht="16" customHeight="1" x14ac:dyDescent="0.25"/>
    <row r="145" s="25" customFormat="1" ht="16" customHeight="1" x14ac:dyDescent="0.25"/>
    <row r="146" s="25" customFormat="1" ht="16" customHeight="1" x14ac:dyDescent="0.25"/>
    <row r="147" s="25" customFormat="1" ht="16" customHeight="1" x14ac:dyDescent="0.25"/>
    <row r="148" s="25" customFormat="1" ht="16" customHeight="1" x14ac:dyDescent="0.25"/>
    <row r="149" s="25" customFormat="1" ht="16" customHeight="1" x14ac:dyDescent="0.25"/>
    <row r="150" s="25" customFormat="1" ht="16" customHeight="1" x14ac:dyDescent="0.25"/>
    <row r="151" s="25" customFormat="1" ht="16" customHeight="1" x14ac:dyDescent="0.25"/>
    <row r="152" s="25" customFormat="1" ht="16" customHeight="1" x14ac:dyDescent="0.25"/>
    <row r="153" s="25" customFormat="1" ht="16" customHeight="1" x14ac:dyDescent="0.25"/>
    <row r="154" s="25" customFormat="1" ht="16" customHeight="1" x14ac:dyDescent="0.25"/>
    <row r="155" s="25" customFormat="1" ht="16" customHeight="1" x14ac:dyDescent="0.25"/>
    <row r="156" s="25" customFormat="1" ht="16" customHeight="1" x14ac:dyDescent="0.25"/>
    <row r="157" s="25" customFormat="1" ht="16" customHeight="1" x14ac:dyDescent="0.25"/>
    <row r="158" s="25" customFormat="1" ht="16" customHeight="1" x14ac:dyDescent="0.25"/>
    <row r="159" s="25" customFormat="1" ht="16" customHeight="1" x14ac:dyDescent="0.25"/>
    <row r="160" s="25" customFormat="1" ht="16" customHeight="1" x14ac:dyDescent="0.25"/>
    <row r="161" s="25" customFormat="1" ht="16" customHeight="1" x14ac:dyDescent="0.25"/>
    <row r="162" s="25" customFormat="1" ht="16" customHeight="1" x14ac:dyDescent="0.25"/>
    <row r="163" s="25" customFormat="1" ht="16" customHeight="1" x14ac:dyDescent="0.25"/>
    <row r="164" s="25" customFormat="1" ht="16" customHeight="1" x14ac:dyDescent="0.25"/>
    <row r="165" s="25" customFormat="1" ht="16" customHeight="1" x14ac:dyDescent="0.25"/>
    <row r="166" s="25" customFormat="1" ht="16" customHeight="1" x14ac:dyDescent="0.25"/>
    <row r="167" s="25" customFormat="1" ht="16" customHeight="1" x14ac:dyDescent="0.25"/>
    <row r="168" s="25" customFormat="1" ht="16" customHeight="1" x14ac:dyDescent="0.25"/>
    <row r="169" s="25" customFormat="1" ht="16" customHeight="1" x14ac:dyDescent="0.25"/>
    <row r="170" s="25" customFormat="1" ht="16" customHeight="1" x14ac:dyDescent="0.25"/>
    <row r="171" s="25" customFormat="1" ht="16" customHeight="1" x14ac:dyDescent="0.25"/>
    <row r="172" s="25" customFormat="1" ht="16" customHeight="1" x14ac:dyDescent="0.25"/>
    <row r="173" s="25" customFormat="1" ht="16" customHeight="1" x14ac:dyDescent="0.25"/>
    <row r="174" s="25" customFormat="1" ht="16" customHeight="1" x14ac:dyDescent="0.25"/>
    <row r="175" s="25" customFormat="1" ht="16" customHeight="1" x14ac:dyDescent="0.25"/>
    <row r="176" s="25" customFormat="1" ht="16" customHeight="1" x14ac:dyDescent="0.25"/>
    <row r="177" s="25" customFormat="1" ht="16" customHeight="1" x14ac:dyDescent="0.25"/>
    <row r="178" s="25" customFormat="1" ht="16" customHeight="1" x14ac:dyDescent="0.25"/>
    <row r="179" s="25" customFormat="1" ht="16" customHeight="1" x14ac:dyDescent="0.25"/>
    <row r="180" s="25" customFormat="1" ht="16" customHeight="1" x14ac:dyDescent="0.25"/>
    <row r="181" s="25" customFormat="1" ht="16" customHeight="1" x14ac:dyDescent="0.25"/>
    <row r="182" s="25" customFormat="1" ht="16" customHeight="1" x14ac:dyDescent="0.25"/>
    <row r="183" s="25" customFormat="1" ht="16" customHeight="1" x14ac:dyDescent="0.25"/>
    <row r="184" s="25" customFormat="1" ht="16" customHeight="1" x14ac:dyDescent="0.25"/>
    <row r="185" s="25" customFormat="1" ht="16" customHeight="1" x14ac:dyDescent="0.25"/>
    <row r="186" s="25" customFormat="1" ht="16" customHeight="1" x14ac:dyDescent="0.25"/>
    <row r="187" s="25" customFormat="1" ht="16" customHeight="1" x14ac:dyDescent="0.25"/>
    <row r="188" s="25" customFormat="1" ht="16" customHeight="1" x14ac:dyDescent="0.25"/>
    <row r="189" s="25" customFormat="1" ht="16" customHeight="1" x14ac:dyDescent="0.25"/>
    <row r="190" s="25" customFormat="1" ht="16" customHeight="1" x14ac:dyDescent="0.25"/>
    <row r="191" s="25" customFormat="1" ht="16" customHeight="1" x14ac:dyDescent="0.25"/>
    <row r="192" s="25" customFormat="1" ht="16" customHeight="1" x14ac:dyDescent="0.25"/>
    <row r="193" s="25" customFormat="1" ht="16" customHeight="1" x14ac:dyDescent="0.25"/>
    <row r="194" s="25" customFormat="1" ht="16" customHeight="1" x14ac:dyDescent="0.25"/>
    <row r="195" s="25" customFormat="1" ht="16" customHeight="1" x14ac:dyDescent="0.25"/>
    <row r="196" s="25" customFormat="1" ht="16" customHeight="1" x14ac:dyDescent="0.25"/>
    <row r="197" s="25" customFormat="1" ht="16" customHeight="1" x14ac:dyDescent="0.25"/>
    <row r="198" s="25" customFormat="1" ht="16" customHeight="1" x14ac:dyDescent="0.25"/>
    <row r="199" s="25" customFormat="1" ht="16" customHeight="1" x14ac:dyDescent="0.25"/>
    <row r="200" s="25" customFormat="1" ht="16" customHeight="1" x14ac:dyDescent="0.25"/>
    <row r="201" s="25" customFormat="1" ht="16" customHeight="1" x14ac:dyDescent="0.25"/>
    <row r="202" s="25" customFormat="1" ht="16" customHeight="1" x14ac:dyDescent="0.25"/>
    <row r="203" s="25" customFormat="1" ht="16" customHeight="1" x14ac:dyDescent="0.25"/>
    <row r="204" s="25" customFormat="1" ht="16" customHeight="1" x14ac:dyDescent="0.25"/>
    <row r="205" s="25" customFormat="1" ht="16" customHeight="1" x14ac:dyDescent="0.25"/>
    <row r="206" s="25" customFormat="1" ht="16" customHeight="1" x14ac:dyDescent="0.25"/>
    <row r="207" s="25" customFormat="1" ht="16" customHeight="1" x14ac:dyDescent="0.25"/>
  </sheetData>
  <mergeCells count="51">
    <mergeCell ref="A114:AE115"/>
    <mergeCell ref="AF1:AY2"/>
    <mergeCell ref="AA85:AC85"/>
    <mergeCell ref="AA87:AC87"/>
    <mergeCell ref="Q90:S90"/>
    <mergeCell ref="Q91:S91"/>
    <mergeCell ref="Q92:S92"/>
    <mergeCell ref="Q93:S93"/>
    <mergeCell ref="Q94:S94"/>
    <mergeCell ref="T89:V90"/>
    <mergeCell ref="A89:E90"/>
    <mergeCell ref="L89:M90"/>
    <mergeCell ref="L91:M91"/>
    <mergeCell ref="L92:M92"/>
    <mergeCell ref="L93:M93"/>
    <mergeCell ref="L94:M94"/>
    <mergeCell ref="A1:AE1"/>
    <mergeCell ref="A13:AE16"/>
    <mergeCell ref="A21:AE23"/>
    <mergeCell ref="U26:W26"/>
    <mergeCell ref="U27:W27"/>
    <mergeCell ref="A3:AE6"/>
    <mergeCell ref="F92:H92"/>
    <mergeCell ref="F93:H93"/>
    <mergeCell ref="U28:W28"/>
    <mergeCell ref="U29:W29"/>
    <mergeCell ref="U30:W30"/>
    <mergeCell ref="A57:AE59"/>
    <mergeCell ref="A65:AE66"/>
    <mergeCell ref="E72:M72"/>
    <mergeCell ref="I89:K90"/>
    <mergeCell ref="I91:K91"/>
    <mergeCell ref="N89:S89"/>
    <mergeCell ref="N90:P90"/>
    <mergeCell ref="N91:P91"/>
    <mergeCell ref="F94:H94"/>
    <mergeCell ref="A125:AE128"/>
    <mergeCell ref="D74:AE75"/>
    <mergeCell ref="D76:AE82"/>
    <mergeCell ref="T91:V91"/>
    <mergeCell ref="T94:V94"/>
    <mergeCell ref="T92:V92"/>
    <mergeCell ref="T93:V93"/>
    <mergeCell ref="I92:K92"/>
    <mergeCell ref="I93:K93"/>
    <mergeCell ref="I94:K94"/>
    <mergeCell ref="N92:P92"/>
    <mergeCell ref="N93:P93"/>
    <mergeCell ref="N94:P94"/>
    <mergeCell ref="F89:H90"/>
    <mergeCell ref="F91:H91"/>
  </mergeCells>
  <conditionalFormatting sqref="AG59">
    <cfRule type="cellIs" dxfId="5" priority="18" operator="equal">
      <formula>"NG"</formula>
    </cfRule>
    <cfRule type="containsText" dxfId="4" priority="19" operator="containsText" text="FAILS">
      <formula>NOT(ISERROR(SEARCH("FAILS",AG59)))</formula>
    </cfRule>
    <cfRule type="containsText" dxfId="3" priority="20" operator="containsText" text="OK">
      <formula>NOT(ISERROR(SEARCH("OK",AG59)))</formula>
    </cfRule>
  </conditionalFormatting>
  <conditionalFormatting sqref="BD70:BD71">
    <cfRule type="cellIs" dxfId="2" priority="1" operator="equal">
      <formula>"NG"</formula>
    </cfRule>
    <cfRule type="containsText" dxfId="1" priority="2" operator="containsText" text="FAILS">
      <formula>NOT(ISERROR(SEARCH("FAILS",BD70)))</formula>
    </cfRule>
    <cfRule type="containsText" dxfId="0" priority="3" operator="containsText" text="OK">
      <formula>NOT(ISERROR(SEARCH("OK",BD70)))</formula>
    </cfRule>
  </conditionalFormatting>
  <pageMargins left="1" right="1" top="1" bottom="1" header="0.7" footer="0.7"/>
  <pageSetup scale="90" orientation="portrait" r:id="rId1"/>
  <headerFooter>
    <oddHeader>&amp;L&amp;"Arial,Italic"&amp;9EXAMPLE 13 - VEHICLE COLLISION ON A PIER
=================================================================================================
&amp;R&amp;"Arial,Italic"&amp;9&amp;P</oddHeader>
    <oddFooter>&amp;L&amp;"Arial,Italic"&amp;9=================================================================================================
CDOT Bridge Design Manual&amp;R&amp;"Arial,Italic"&amp;9
January 2018</oddFooter>
  </headerFooter>
  <rowBreaks count="3" manualBreakCount="3">
    <brk id="33" max="30" man="1"/>
    <brk id="73" max="30" man="1"/>
    <brk id="11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84"/>
  <sheetViews>
    <sheetView workbookViewId="0">
      <selection activeCell="AJ12" sqref="AJ12"/>
    </sheetView>
  </sheetViews>
  <sheetFormatPr defaultColWidth="3.7265625" defaultRowHeight="16" customHeight="1" x14ac:dyDescent="0.25"/>
  <cols>
    <col min="41" max="46" width="10.1796875" customWidth="1"/>
  </cols>
  <sheetData>
    <row r="1" spans="1:52" ht="16" customHeight="1" x14ac:dyDescent="0.25">
      <c r="A1" s="18" t="s">
        <v>121</v>
      </c>
    </row>
    <row r="2" spans="1:52" ht="16" customHeight="1" x14ac:dyDescent="0.25">
      <c r="A2" s="3" t="s">
        <v>114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52" ht="16" customHeight="1" x14ac:dyDescent="0.25">
      <c r="A3" t="s">
        <v>115</v>
      </c>
      <c r="O3" s="7" t="s">
        <v>16</v>
      </c>
      <c r="P3" s="20">
        <v>396.2</v>
      </c>
      <c r="Q3" s="20"/>
      <c r="R3" s="20"/>
      <c r="S3" t="s">
        <v>0</v>
      </c>
      <c r="AE3" s="8"/>
      <c r="AF3" s="8"/>
      <c r="AG3" s="8"/>
      <c r="AH3" s="8"/>
      <c r="AI3" s="8"/>
      <c r="AJ3" s="8"/>
      <c r="AK3" s="8"/>
      <c r="AL3" s="8"/>
      <c r="AM3" s="8"/>
      <c r="AN3" s="8"/>
      <c r="AO3" s="8"/>
      <c r="AP3" s="8"/>
      <c r="AQ3" s="8"/>
      <c r="AR3" s="8"/>
      <c r="AS3" s="8"/>
      <c r="AT3" s="8"/>
      <c r="AU3" s="8"/>
      <c r="AV3" s="8"/>
      <c r="AW3" s="8"/>
      <c r="AX3" s="8"/>
      <c r="AY3" s="8"/>
      <c r="AZ3" s="8"/>
    </row>
    <row r="4" spans="1:52" ht="16" customHeight="1" x14ac:dyDescent="0.25">
      <c r="A4" t="s">
        <v>12</v>
      </c>
      <c r="AE4" s="8"/>
      <c r="AF4" s="8"/>
      <c r="AG4" s="8"/>
      <c r="AH4" s="8"/>
      <c r="AI4" s="8"/>
      <c r="AJ4" s="8"/>
      <c r="AK4" s="8"/>
      <c r="AL4" s="8"/>
      <c r="AM4" s="8"/>
      <c r="AN4" s="8"/>
      <c r="AO4" s="8"/>
      <c r="AP4" s="8"/>
      <c r="AQ4" s="8"/>
      <c r="AR4" s="8"/>
      <c r="AS4" s="8"/>
      <c r="AT4" s="8"/>
      <c r="AU4" s="8"/>
      <c r="AV4" s="8"/>
      <c r="AW4" s="8"/>
      <c r="AX4" s="8"/>
      <c r="AY4" s="8"/>
      <c r="AZ4" s="8"/>
    </row>
    <row r="5" spans="1:52" ht="16" customHeight="1" x14ac:dyDescent="0.25">
      <c r="A5" t="s">
        <v>13</v>
      </c>
      <c r="B5" s="8"/>
      <c r="C5" s="8"/>
      <c r="D5" s="8"/>
      <c r="E5" s="8"/>
      <c r="F5" s="8"/>
      <c r="G5" s="8"/>
      <c r="H5" s="8"/>
      <c r="I5" s="8"/>
      <c r="J5" s="8"/>
      <c r="K5" s="8"/>
      <c r="L5" s="8"/>
      <c r="M5" s="8"/>
      <c r="N5" s="8"/>
      <c r="O5" s="7" t="s">
        <v>14</v>
      </c>
      <c r="P5" s="20">
        <v>4.5</v>
      </c>
      <c r="Q5" s="20"/>
      <c r="R5" s="20"/>
      <c r="S5" t="s">
        <v>2</v>
      </c>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2" ht="16" customHeight="1" x14ac:dyDescent="0.25">
      <c r="A6" t="s">
        <v>3</v>
      </c>
      <c r="O6" s="7" t="s">
        <v>15</v>
      </c>
      <c r="P6" s="20">
        <v>60</v>
      </c>
      <c r="Q6" s="20"/>
      <c r="R6" s="20"/>
      <c r="S6" t="s">
        <v>2</v>
      </c>
    </row>
    <row r="7" spans="1:52" ht="16" customHeight="1" x14ac:dyDescent="0.25">
      <c r="A7" t="s">
        <v>17</v>
      </c>
      <c r="O7" s="7" t="s">
        <v>18</v>
      </c>
      <c r="P7" s="20">
        <f>4*12</f>
        <v>48</v>
      </c>
      <c r="Q7" s="20"/>
      <c r="R7" s="20"/>
      <c r="S7" t="s">
        <v>4</v>
      </c>
    </row>
    <row r="8" spans="1:52" ht="16" customHeight="1" x14ac:dyDescent="0.25">
      <c r="A8" t="s">
        <v>20</v>
      </c>
      <c r="O8" s="7" t="s">
        <v>21</v>
      </c>
      <c r="P8" s="20">
        <v>2</v>
      </c>
      <c r="Q8" s="20"/>
      <c r="R8" s="20"/>
      <c r="S8" t="s">
        <v>4</v>
      </c>
    </row>
    <row r="9" spans="1:52" ht="16" customHeight="1" x14ac:dyDescent="0.25">
      <c r="A9" t="s">
        <v>23</v>
      </c>
      <c r="O9" s="7"/>
      <c r="P9" s="20" t="s">
        <v>25</v>
      </c>
      <c r="Q9" s="20"/>
      <c r="R9" s="20"/>
      <c r="AO9" s="24" t="s">
        <v>5</v>
      </c>
      <c r="AP9" s="24"/>
      <c r="AQ9" s="24"/>
      <c r="AR9" s="24"/>
      <c r="AS9" s="24"/>
      <c r="AT9" s="24"/>
    </row>
    <row r="10" spans="1:52" ht="16" customHeight="1" x14ac:dyDescent="0.25">
      <c r="A10" t="s">
        <v>116</v>
      </c>
      <c r="O10" s="7" t="s">
        <v>65</v>
      </c>
      <c r="P10" s="23">
        <f>VLOOKUP(P9,$AO$11:$AQ$16,3,FALSE)</f>
        <v>0.5</v>
      </c>
      <c r="Q10" s="23"/>
      <c r="R10" s="23"/>
      <c r="S10" t="s">
        <v>4</v>
      </c>
      <c r="AO10" s="12" t="s">
        <v>6</v>
      </c>
      <c r="AP10" s="15" t="s">
        <v>84</v>
      </c>
      <c r="AQ10" s="16" t="s">
        <v>19</v>
      </c>
      <c r="AR10" s="15" t="s">
        <v>113</v>
      </c>
      <c r="AS10" s="15" t="s">
        <v>85</v>
      </c>
      <c r="AT10" s="15" t="s">
        <v>86</v>
      </c>
    </row>
    <row r="11" spans="1:52" ht="16" customHeight="1" x14ac:dyDescent="0.25">
      <c r="A11" t="s">
        <v>26</v>
      </c>
      <c r="O11" s="7"/>
      <c r="P11" s="20" t="s">
        <v>34</v>
      </c>
      <c r="Q11" s="20"/>
      <c r="R11" s="20"/>
      <c r="AO11" s="4" t="s">
        <v>22</v>
      </c>
      <c r="AP11" s="13">
        <v>0.11</v>
      </c>
      <c r="AQ11">
        <v>0.375</v>
      </c>
      <c r="AR11" s="13">
        <f>2.4*(VLOOKUP(AO11,$AO$11:$AQ$22,3,FALSE)*$P$6/(SQRT($P$5)))</f>
        <v>25.45584412271571</v>
      </c>
      <c r="AS11">
        <f>3*AQ11</f>
        <v>1.125</v>
      </c>
      <c r="AT11" s="13">
        <f>6*AQ11</f>
        <v>2.25</v>
      </c>
    </row>
    <row r="12" spans="1:52" ht="16" customHeight="1" x14ac:dyDescent="0.25">
      <c r="A12" t="s">
        <v>117</v>
      </c>
      <c r="O12" s="7" t="s">
        <v>66</v>
      </c>
      <c r="P12" s="23">
        <f>VLOOKUP(P11,$AO$11:$AQ$22,3,FALSE)</f>
        <v>1.27</v>
      </c>
      <c r="Q12" s="23"/>
      <c r="R12" s="23"/>
      <c r="S12" t="s">
        <v>4</v>
      </c>
      <c r="AO12" s="4" t="s">
        <v>25</v>
      </c>
      <c r="AP12" s="13">
        <v>0.2</v>
      </c>
      <c r="AQ12">
        <v>0.5</v>
      </c>
      <c r="AR12" s="13">
        <f>2.4*(VLOOKUP(AO12,$AO$11:$AQ$22,3,FALSE)*$P$6/(SQRT($P$5)))</f>
        <v>33.941125496954278</v>
      </c>
      <c r="AS12">
        <f>3*AQ12</f>
        <v>1.5</v>
      </c>
      <c r="AT12" s="13">
        <f>6*AQ12</f>
        <v>3</v>
      </c>
    </row>
    <row r="13" spans="1:52" ht="16" customHeight="1" x14ac:dyDescent="0.25">
      <c r="A13" t="s">
        <v>118</v>
      </c>
      <c r="P13" s="20">
        <v>22</v>
      </c>
      <c r="Q13" s="20"/>
      <c r="R13" s="20"/>
      <c r="AO13" s="4" t="s">
        <v>24</v>
      </c>
      <c r="AP13" s="13">
        <v>0.31</v>
      </c>
      <c r="AQ13">
        <v>0.625</v>
      </c>
      <c r="AR13" s="13">
        <f>2.4*(VLOOKUP(AO13,$AO$11:$AQ$22,3,FALSE)*$P$6/(SQRT($P$5)))</f>
        <v>42.426406871192853</v>
      </c>
      <c r="AS13">
        <f>3*AQ13</f>
        <v>1.875</v>
      </c>
      <c r="AT13" s="13">
        <f>6*AQ13</f>
        <v>3.75</v>
      </c>
    </row>
    <row r="14" spans="1:52" ht="16" customHeight="1" x14ac:dyDescent="0.25">
      <c r="A14" t="s">
        <v>120</v>
      </c>
      <c r="P14" s="23">
        <f>PI()*P16/P13-P12</f>
        <v>4.6890300651955492</v>
      </c>
      <c r="Q14" s="23"/>
      <c r="R14" s="23"/>
      <c r="S14" t="s">
        <v>4</v>
      </c>
      <c r="AO14" s="4"/>
      <c r="AP14" s="13"/>
      <c r="AR14" s="13"/>
      <c r="AT14" s="13"/>
    </row>
    <row r="15" spans="1:52" ht="16" customHeight="1" x14ac:dyDescent="0.25">
      <c r="A15" t="s">
        <v>30</v>
      </c>
      <c r="AO15" s="4" t="s">
        <v>28</v>
      </c>
      <c r="AP15" s="13">
        <v>0.44</v>
      </c>
      <c r="AQ15">
        <v>0.75</v>
      </c>
      <c r="AR15" s="13">
        <f t="shared" ref="AR15:AR22" si="0">2.4*(VLOOKUP(AO15,$AO$11:$AQ$22,3,FALSE)*$P$6/(SQRT($P$5)))</f>
        <v>50.911688245431421</v>
      </c>
      <c r="AS15">
        <f t="shared" ref="AS15:AS22" si="1">3*AQ15</f>
        <v>2.25</v>
      </c>
      <c r="AT15" s="13">
        <f t="shared" ref="AT15:AT22" si="2">6*AQ15</f>
        <v>4.5</v>
      </c>
    </row>
    <row r="16" spans="1:52" ht="16" customHeight="1" x14ac:dyDescent="0.25">
      <c r="O16" s="7" t="s">
        <v>67</v>
      </c>
      <c r="P16" s="23">
        <f>(P7-2*(P8+P10+P12/2))</f>
        <v>41.730000000000004</v>
      </c>
      <c r="Q16" s="23"/>
      <c r="R16" s="23"/>
      <c r="S16" t="s">
        <v>4</v>
      </c>
      <c r="AO16" s="4" t="s">
        <v>29</v>
      </c>
      <c r="AP16" s="13">
        <v>0.6</v>
      </c>
      <c r="AQ16">
        <v>0.875</v>
      </c>
      <c r="AR16" s="13">
        <f t="shared" si="0"/>
        <v>59.396969619669989</v>
      </c>
      <c r="AS16">
        <f t="shared" si="1"/>
        <v>2.625</v>
      </c>
      <c r="AT16" s="13">
        <f t="shared" si="2"/>
        <v>5.25</v>
      </c>
    </row>
    <row r="17" spans="1:46" ht="16" customHeight="1" x14ac:dyDescent="0.25">
      <c r="O17" s="7" t="s">
        <v>68</v>
      </c>
      <c r="P17" s="23">
        <f>P7</f>
        <v>48</v>
      </c>
      <c r="Q17" s="23"/>
      <c r="R17" s="23"/>
      <c r="S17" t="s">
        <v>4</v>
      </c>
      <c r="AO17" s="4" t="s">
        <v>31</v>
      </c>
      <c r="AP17" s="13">
        <v>0.79</v>
      </c>
      <c r="AQ17">
        <v>1</v>
      </c>
      <c r="AR17" s="13">
        <f t="shared" si="0"/>
        <v>67.882250993908556</v>
      </c>
      <c r="AS17">
        <f t="shared" si="1"/>
        <v>3</v>
      </c>
      <c r="AT17" s="13">
        <f t="shared" si="2"/>
        <v>6</v>
      </c>
    </row>
    <row r="18" spans="1:46" ht="16" customHeight="1" x14ac:dyDescent="0.25">
      <c r="A18" t="s">
        <v>32</v>
      </c>
      <c r="O18" s="7" t="s">
        <v>69</v>
      </c>
      <c r="P18" s="23">
        <f>((P7/2)+(P16/PI()))</f>
        <v>37.283071550449584</v>
      </c>
      <c r="Q18" s="23"/>
      <c r="R18" s="23"/>
      <c r="S18" t="s">
        <v>4</v>
      </c>
      <c r="AA18" t="s">
        <v>33</v>
      </c>
      <c r="AO18" s="4" t="s">
        <v>27</v>
      </c>
      <c r="AP18" s="13">
        <v>1</v>
      </c>
      <c r="AQ18">
        <v>1.1279999999999999</v>
      </c>
      <c r="AR18" s="13">
        <f t="shared" si="0"/>
        <v>76.57117912112885</v>
      </c>
      <c r="AS18">
        <f t="shared" si="1"/>
        <v>3.3839999999999995</v>
      </c>
      <c r="AT18" s="13">
        <f t="shared" si="2"/>
        <v>6.7679999999999989</v>
      </c>
    </row>
    <row r="19" spans="1:46" ht="16" customHeight="1" x14ac:dyDescent="0.25">
      <c r="A19" t="s">
        <v>35</v>
      </c>
      <c r="O19" s="7" t="s">
        <v>70</v>
      </c>
      <c r="P19" s="23">
        <f>0.9*P18</f>
        <v>33.554764395404625</v>
      </c>
      <c r="Q19" s="23"/>
      <c r="R19" s="23"/>
      <c r="S19" t="s">
        <v>4</v>
      </c>
      <c r="AA19" t="s">
        <v>33</v>
      </c>
      <c r="AO19" s="4" t="s">
        <v>34</v>
      </c>
      <c r="AP19" s="13">
        <v>1.27</v>
      </c>
      <c r="AQ19">
        <v>1.27</v>
      </c>
      <c r="AR19" s="13">
        <f t="shared" si="0"/>
        <v>86.210458762263883</v>
      </c>
      <c r="AS19">
        <f t="shared" si="1"/>
        <v>3.81</v>
      </c>
      <c r="AT19" s="13">
        <f t="shared" si="2"/>
        <v>7.62</v>
      </c>
    </row>
    <row r="20" spans="1:46" ht="16" customHeight="1" x14ac:dyDescent="0.25">
      <c r="A20" t="s">
        <v>37</v>
      </c>
      <c r="AA20" t="s">
        <v>38</v>
      </c>
      <c r="AO20" s="4" t="s">
        <v>36</v>
      </c>
      <c r="AP20" s="13">
        <v>1.56</v>
      </c>
      <c r="AQ20">
        <v>1.41</v>
      </c>
      <c r="AR20" s="13">
        <f t="shared" si="0"/>
        <v>95.713973901411066</v>
      </c>
      <c r="AS20">
        <f t="shared" si="1"/>
        <v>4.2299999999999995</v>
      </c>
      <c r="AT20" s="13">
        <f t="shared" si="2"/>
        <v>8.4599999999999991</v>
      </c>
    </row>
    <row r="21" spans="1:46" ht="16" customHeight="1" x14ac:dyDescent="0.25">
      <c r="A21" t="s">
        <v>40</v>
      </c>
      <c r="P21" s="22"/>
      <c r="Q21" s="22"/>
      <c r="R21" s="22"/>
      <c r="AA21" t="s">
        <v>10</v>
      </c>
      <c r="AO21" s="4" t="s">
        <v>39</v>
      </c>
      <c r="AP21" s="13">
        <v>2.25</v>
      </c>
      <c r="AQ21">
        <v>1.6930000000000001</v>
      </c>
      <c r="AR21" s="13">
        <f t="shared" si="0"/>
        <v>114.92465093268721</v>
      </c>
      <c r="AS21">
        <f t="shared" si="1"/>
        <v>5.0790000000000006</v>
      </c>
      <c r="AT21" s="13">
        <f t="shared" si="2"/>
        <v>10.158000000000001</v>
      </c>
    </row>
    <row r="22" spans="1:46" ht="16" customHeight="1" x14ac:dyDescent="0.25">
      <c r="AO22" s="6" t="s">
        <v>41</v>
      </c>
      <c r="AP22" s="14">
        <v>4</v>
      </c>
      <c r="AQ22" s="10">
        <v>2.2570000000000001</v>
      </c>
      <c r="AR22" s="14">
        <f t="shared" si="0"/>
        <v>153.21024049325166</v>
      </c>
      <c r="AS22" s="10">
        <f t="shared" si="1"/>
        <v>6.7710000000000008</v>
      </c>
      <c r="AT22" s="14">
        <f t="shared" si="2"/>
        <v>13.542000000000002</v>
      </c>
    </row>
    <row r="23" spans="1:46" ht="16" customHeight="1" x14ac:dyDescent="0.25">
      <c r="A23" t="s">
        <v>42</v>
      </c>
      <c r="AA23" t="s">
        <v>43</v>
      </c>
    </row>
    <row r="25" spans="1:46" ht="16" customHeight="1" x14ac:dyDescent="0.25">
      <c r="A25" t="s">
        <v>44</v>
      </c>
      <c r="AA25" t="s">
        <v>45</v>
      </c>
    </row>
    <row r="27" spans="1:46" ht="16" customHeight="1" x14ac:dyDescent="0.25">
      <c r="A27" t="s">
        <v>46</v>
      </c>
      <c r="AA27" t="s">
        <v>47</v>
      </c>
    </row>
    <row r="28" spans="1:46" ht="16" customHeight="1" x14ac:dyDescent="0.25">
      <c r="A28" t="s">
        <v>48</v>
      </c>
      <c r="S28" t="s">
        <v>71</v>
      </c>
      <c r="T28" s="20">
        <v>2</v>
      </c>
      <c r="U28" s="20"/>
      <c r="V28" s="20"/>
    </row>
    <row r="29" spans="1:46" ht="16" customHeight="1" x14ac:dyDescent="0.25">
      <c r="A29" t="s">
        <v>49</v>
      </c>
      <c r="S29" t="s">
        <v>72</v>
      </c>
      <c r="T29" s="20">
        <v>45</v>
      </c>
      <c r="U29" s="20"/>
      <c r="V29" s="20"/>
      <c r="W29" t="s">
        <v>1</v>
      </c>
    </row>
    <row r="30" spans="1:46" ht="16" customHeight="1" x14ac:dyDescent="0.25">
      <c r="A30" t="s">
        <v>50</v>
      </c>
      <c r="S30" t="s">
        <v>73</v>
      </c>
      <c r="T30" s="20">
        <v>90</v>
      </c>
      <c r="U30" s="20"/>
      <c r="V30" s="20"/>
      <c r="W30" t="s">
        <v>1</v>
      </c>
    </row>
    <row r="31" spans="1:46" ht="16" customHeight="1" x14ac:dyDescent="0.25">
      <c r="A31" t="s">
        <v>51</v>
      </c>
      <c r="S31" t="s">
        <v>74</v>
      </c>
      <c r="T31" s="20">
        <v>0.9</v>
      </c>
      <c r="U31" s="20"/>
      <c r="V31" s="20"/>
      <c r="AA31" t="s">
        <v>52</v>
      </c>
    </row>
    <row r="32" spans="1:46" ht="16" customHeight="1" x14ac:dyDescent="0.25">
      <c r="A32" t="s">
        <v>53</v>
      </c>
      <c r="S32" t="s">
        <v>54</v>
      </c>
      <c r="T32" s="20">
        <v>6</v>
      </c>
      <c r="U32" s="20"/>
      <c r="V32" s="20"/>
      <c r="W32" t="s">
        <v>4</v>
      </c>
    </row>
    <row r="33" spans="1:27" ht="16" customHeight="1" x14ac:dyDescent="0.25">
      <c r="A33" t="s">
        <v>55</v>
      </c>
      <c r="S33" s="7" t="s">
        <v>75</v>
      </c>
      <c r="T33" s="23">
        <f>((12/T32)*VLOOKUP(P9,$AO$11:$AQ$22,2,FALSE))*2</f>
        <v>0.8</v>
      </c>
      <c r="U33" s="23"/>
      <c r="V33" s="23"/>
      <c r="W33" t="s">
        <v>8</v>
      </c>
    </row>
    <row r="34" spans="1:27" ht="16" customHeight="1" x14ac:dyDescent="0.25">
      <c r="A34" t="s">
        <v>119</v>
      </c>
      <c r="S34" s="7" t="s">
        <v>76</v>
      </c>
      <c r="T34" s="23">
        <f>0.0316*SQRT(P5)*(P17*T32)/P6</f>
        <v>0.32176186971112658</v>
      </c>
      <c r="U34" s="23"/>
      <c r="V34" s="23"/>
      <c r="W34" t="s">
        <v>8</v>
      </c>
      <c r="AA34" t="s">
        <v>56</v>
      </c>
    </row>
    <row r="35" spans="1:27" ht="16" customHeight="1" x14ac:dyDescent="0.25">
      <c r="O35" s="7"/>
      <c r="P35" s="17"/>
      <c r="Q35" s="17"/>
      <c r="AA35" t="str">
        <f>IF(T34&lt;T33," Av&gt; Av(min)  ok","Av &lt;Av(min)  NG")</f>
        <v xml:space="preserve"> Av&gt; Av(min)  ok</v>
      </c>
    </row>
    <row r="36" spans="1:27" ht="16" customHeight="1" x14ac:dyDescent="0.25">
      <c r="S36" s="7" t="s">
        <v>77</v>
      </c>
      <c r="T36" s="23">
        <f>0.0316*T28*SQRT(P5)*P17*P19</f>
        <v>215.93287459163466</v>
      </c>
      <c r="U36" s="23"/>
      <c r="V36" s="23"/>
      <c r="W36" t="s">
        <v>0</v>
      </c>
      <c r="AA36" t="s">
        <v>43</v>
      </c>
    </row>
    <row r="37" spans="1:27" ht="16" customHeight="1" x14ac:dyDescent="0.25">
      <c r="S37" s="7" t="s">
        <v>78</v>
      </c>
      <c r="T37" s="23">
        <f>(T33*P6*P19*(_xlfn.COT(T29*PI()/180)+_xlfn.COT(T30*PI()/180))*(SIN(T30*PI()/180)))/T32</f>
        <v>268.438115163237</v>
      </c>
      <c r="U37" s="23"/>
      <c r="V37" s="23"/>
      <c r="W37" t="s">
        <v>0</v>
      </c>
      <c r="AA37" t="s">
        <v>45</v>
      </c>
    </row>
    <row r="38" spans="1:27" ht="16" customHeight="1" x14ac:dyDescent="0.25">
      <c r="S38" s="7" t="s">
        <v>79</v>
      </c>
      <c r="T38" s="23">
        <f>T36+T37</f>
        <v>484.37098975487163</v>
      </c>
      <c r="U38" s="23"/>
      <c r="V38" s="23"/>
      <c r="W38" t="s">
        <v>0</v>
      </c>
      <c r="AA38" t="s">
        <v>57</v>
      </c>
    </row>
    <row r="39" spans="1:27" ht="16" customHeight="1" x14ac:dyDescent="0.25">
      <c r="S39" s="7" t="s">
        <v>79</v>
      </c>
      <c r="T39" s="23">
        <f>0.25*SQRT(P5)*P17*P19</f>
        <v>854.16485202387116</v>
      </c>
      <c r="U39" s="23"/>
      <c r="V39" s="23"/>
      <c r="W39" t="s">
        <v>0</v>
      </c>
      <c r="AA39" t="s">
        <v>58</v>
      </c>
    </row>
    <row r="40" spans="1:27" ht="16" customHeight="1" x14ac:dyDescent="0.25">
      <c r="S40" s="7" t="s">
        <v>79</v>
      </c>
      <c r="T40" s="23">
        <f>MIN(T38:V39)</f>
        <v>484.37098975487163</v>
      </c>
      <c r="U40" s="23"/>
      <c r="V40" s="23"/>
      <c r="W40" t="s">
        <v>0</v>
      </c>
    </row>
    <row r="41" spans="1:27" ht="16" customHeight="1" x14ac:dyDescent="0.25">
      <c r="S41" s="7" t="s">
        <v>80</v>
      </c>
      <c r="T41" s="23">
        <f>T31*T40</f>
        <v>435.93389077938446</v>
      </c>
      <c r="U41" s="23"/>
      <c r="V41" s="23"/>
      <c r="W41" t="s">
        <v>0</v>
      </c>
      <c r="AA41" t="str">
        <f>IF(T41&gt;P3," Vr&gt; Vu  OK", "Vr&lt;Vu  NG")</f>
        <v xml:space="preserve"> Vr&gt; Vu  OK</v>
      </c>
    </row>
    <row r="42" spans="1:27" ht="16" customHeight="1" x14ac:dyDescent="0.25">
      <c r="A42" t="s">
        <v>59</v>
      </c>
      <c r="O42" s="7"/>
      <c r="P42" s="23"/>
      <c r="Q42" s="23"/>
      <c r="R42" s="23"/>
    </row>
    <row r="43" spans="1:27" ht="16" customHeight="1" x14ac:dyDescent="0.25">
      <c r="S43" s="7" t="s">
        <v>81</v>
      </c>
      <c r="T43" s="23">
        <f>P3/(T31*P17*P19)</f>
        <v>0.27332322135309994</v>
      </c>
      <c r="U43" s="23"/>
      <c r="V43" s="23"/>
      <c r="W43" t="s">
        <v>2</v>
      </c>
      <c r="AA43" t="s">
        <v>60</v>
      </c>
    </row>
    <row r="44" spans="1:27" ht="16" customHeight="1" x14ac:dyDescent="0.25">
      <c r="S44" s="7" t="s">
        <v>61</v>
      </c>
      <c r="T44" s="23">
        <f>0.125*P5</f>
        <v>0.5625</v>
      </c>
      <c r="U44" s="23"/>
      <c r="V44" s="23"/>
      <c r="W44" t="s">
        <v>2</v>
      </c>
      <c r="AA44" t="s">
        <v>62</v>
      </c>
    </row>
    <row r="45" spans="1:27" ht="16" customHeight="1" x14ac:dyDescent="0.25">
      <c r="A45" t="s">
        <v>63</v>
      </c>
      <c r="B45" t="s">
        <v>82</v>
      </c>
      <c r="S45" s="7" t="s">
        <v>83</v>
      </c>
      <c r="T45" s="23">
        <f>0.8*P19</f>
        <v>26.843811516323701</v>
      </c>
      <c r="U45" s="23"/>
      <c r="V45" s="23"/>
      <c r="W45" t="s">
        <v>7</v>
      </c>
      <c r="AA45" t="str">
        <f>IF(T45&gt;T32,"S(max)&gt;S  OK","S(max)&lt;S  NG")</f>
        <v>S(max)&gt;S  OK</v>
      </c>
    </row>
    <row r="46" spans="1:27" ht="16" customHeight="1" x14ac:dyDescent="0.25">
      <c r="O46" s="7"/>
      <c r="P46" s="22"/>
      <c r="Q46" s="22"/>
      <c r="R46" s="22"/>
    </row>
    <row r="47" spans="1:27" ht="16" customHeight="1" x14ac:dyDescent="0.25">
      <c r="P47" s="22"/>
      <c r="Q47" s="22"/>
      <c r="R47" s="22"/>
    </row>
    <row r="48" spans="1:27" ht="16" customHeight="1" x14ac:dyDescent="0.25">
      <c r="P48" s="22"/>
      <c r="Q48" s="22"/>
      <c r="R48" s="22"/>
    </row>
    <row r="82" spans="32:52" ht="16" customHeight="1" x14ac:dyDescent="0.25">
      <c r="AF82" s="1"/>
      <c r="AG82" s="1"/>
      <c r="AH82" s="1"/>
      <c r="AI82" s="1"/>
      <c r="AJ82" s="1"/>
      <c r="AK82" s="1"/>
      <c r="AL82" s="1"/>
      <c r="AM82" s="1"/>
      <c r="AN82" s="1"/>
      <c r="AO82" s="1"/>
      <c r="AP82" s="2"/>
      <c r="AQ82" s="1"/>
      <c r="AR82" s="1"/>
      <c r="AS82" s="1"/>
      <c r="AT82" s="1"/>
      <c r="AU82" s="1"/>
      <c r="AV82" s="1"/>
      <c r="AW82" s="1"/>
      <c r="AX82" s="1"/>
      <c r="AY82" s="1"/>
      <c r="AZ82" s="1"/>
    </row>
    <row r="83" spans="32:52" ht="16" customHeight="1" x14ac:dyDescent="0.25">
      <c r="AF83" s="1"/>
      <c r="AG83" s="1"/>
      <c r="AH83" s="1"/>
      <c r="AI83" s="1"/>
      <c r="AJ83" s="1"/>
      <c r="AK83" s="1"/>
      <c r="AL83" s="1"/>
      <c r="AM83" s="1"/>
      <c r="AN83" s="1"/>
      <c r="AO83" s="1"/>
      <c r="AP83" s="2"/>
      <c r="AQ83" s="1"/>
      <c r="AR83" s="1"/>
      <c r="AS83" s="1"/>
      <c r="AT83" s="1"/>
      <c r="AU83" s="1"/>
      <c r="AV83" s="1"/>
      <c r="AW83" s="1"/>
      <c r="AX83" s="1"/>
      <c r="AY83" s="1"/>
      <c r="AZ83" s="1"/>
    </row>
    <row r="84" spans="32:52" ht="16" customHeight="1" x14ac:dyDescent="0.25">
      <c r="AF84" s="1"/>
      <c r="AG84" s="1"/>
      <c r="AH84" s="1"/>
      <c r="AI84" s="1"/>
      <c r="AJ84" s="1"/>
      <c r="AK84" s="1"/>
      <c r="AL84" s="1"/>
      <c r="AM84" s="1"/>
      <c r="AN84" s="1"/>
      <c r="AO84" s="1"/>
      <c r="AP84" s="2"/>
      <c r="AQ84" s="1"/>
      <c r="AR84" s="1"/>
      <c r="AS84" s="1"/>
      <c r="AT84" s="1"/>
      <c r="AU84" s="1"/>
      <c r="AV84" s="1"/>
      <c r="AW84" s="1"/>
      <c r="AX84" s="1"/>
      <c r="AY84" s="1"/>
      <c r="AZ84" s="1"/>
    </row>
  </sheetData>
  <mergeCells count="37">
    <mergeCell ref="P21:R21"/>
    <mergeCell ref="P3:R3"/>
    <mergeCell ref="P11:R11"/>
    <mergeCell ref="P12:R12"/>
    <mergeCell ref="P17:R17"/>
    <mergeCell ref="P10:R10"/>
    <mergeCell ref="P5:R5"/>
    <mergeCell ref="P6:R6"/>
    <mergeCell ref="AO9:AT9"/>
    <mergeCell ref="P7:R7"/>
    <mergeCell ref="T45:V45"/>
    <mergeCell ref="P8:R8"/>
    <mergeCell ref="P9:R9"/>
    <mergeCell ref="T28:V28"/>
    <mergeCell ref="T29:V29"/>
    <mergeCell ref="T30:V30"/>
    <mergeCell ref="T31:V31"/>
    <mergeCell ref="P18:R18"/>
    <mergeCell ref="P19:R19"/>
    <mergeCell ref="T32:V32"/>
    <mergeCell ref="P13:R13"/>
    <mergeCell ref="P16:R16"/>
    <mergeCell ref="P14:R14"/>
    <mergeCell ref="T43:V43"/>
    <mergeCell ref="P48:R48"/>
    <mergeCell ref="T33:V33"/>
    <mergeCell ref="T34:V34"/>
    <mergeCell ref="T36:V36"/>
    <mergeCell ref="T37:V37"/>
    <mergeCell ref="T38:V38"/>
    <mergeCell ref="T39:V39"/>
    <mergeCell ref="T40:V40"/>
    <mergeCell ref="T41:V41"/>
    <mergeCell ref="P42:R42"/>
    <mergeCell ref="P46:R46"/>
    <mergeCell ref="P47:R47"/>
    <mergeCell ref="T44:V44"/>
  </mergeCells>
  <dataValidations count="2">
    <dataValidation type="list" allowBlank="1" showInputMessage="1" showErrorMessage="1" sqref="P11:R11" xr:uid="{00000000-0002-0000-0100-000000000000}">
      <formula1>AO13:AO23</formula1>
    </dataValidation>
    <dataValidation type="list" allowBlank="1" showInputMessage="1" showErrorMessage="1" sqref="P9:R9" xr:uid="{00000000-0002-0000-0100-000001000000}">
      <formula1>AO11:AO22</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Ex.13</vt:lpstr>
      <vt:lpstr>Manual check</vt:lpstr>
      <vt:lpstr>Ex.13!Print_Area</vt:lpstr>
    </vt:vector>
  </TitlesOfParts>
  <Company>Stanley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Alkanani, Kass</dc:creator>
  <cp:lastModifiedBy>Abraham, Samuel</cp:lastModifiedBy>
  <cp:lastPrinted>2024-02-28T20:04:03Z</cp:lastPrinted>
  <dcterms:created xsi:type="dcterms:W3CDTF">2016-06-07T17:30:15Z</dcterms:created>
  <dcterms:modified xsi:type="dcterms:W3CDTF">2024-02-28T20:04:31Z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