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Z:\011 Rating and Standards 0223\Active Projects\Design Manual Updates\Working Area\"/>
    </mc:Choice>
  </mc:AlternateContent>
  <xr:revisionPtr revIDLastSave="0" documentId="13_ncr:1_{30B5F69B-49A4-4B2D-8839-D0842721D99C}" xr6:coauthVersionLast="47" xr6:coauthVersionMax="47" xr10:uidLastSave="{00000000-0000-0000-0000-000000000000}"/>
  <bookViews>
    <workbookView xWindow="38290" yWindow="-110" windowWidth="38620" windowHeight="21820" tabRatio="732" xr2:uid="{00000000-000D-0000-FFFF-FFFF00000000}"/>
  </bookViews>
  <sheets>
    <sheet name="Expansion Device 0-4 in" sheetId="18" r:id="rId1"/>
    <sheet name="ARCHIVE Exp. Device 0-4 in " sheetId="19" r:id="rId2"/>
  </sheets>
  <definedNames>
    <definedName name="_Ref421113084" localSheetId="1">'ARCHIVE Exp. Device 0-4 in '!#REF!</definedName>
    <definedName name="_Ref421113084" localSheetId="0">'Expansion Device 0-4 in'!#REF!</definedName>
    <definedName name="Material" localSheetId="1">'ARCHIVE Exp. Device 0-4 in '!$M$13:$M$14</definedName>
    <definedName name="Material">'Expansion Device 0-4 in'!$M$17:$M$18</definedName>
    <definedName name="_xlnm.Print_Area" localSheetId="1">'ARCHIVE Exp. Device 0-4 in '!$A$1:$L$332</definedName>
    <definedName name="_xlnm.Print_Area" localSheetId="0">'Expansion Device 0-4 in'!$A$1:$L$152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8" i="18" l="1"/>
  <c r="L27" i="18"/>
  <c r="G121" i="18"/>
  <c r="D145" i="18"/>
  <c r="E145" i="18"/>
  <c r="D146" i="18"/>
  <c r="E146" i="18"/>
  <c r="D144" i="18"/>
  <c r="E144" i="18"/>
  <c r="D143" i="18"/>
  <c r="E143" i="18"/>
  <c r="D142" i="18"/>
  <c r="E142" i="18"/>
  <c r="D141" i="18"/>
  <c r="E141" i="18"/>
  <c r="D140" i="18"/>
  <c r="E140" i="18"/>
  <c r="D139" i="18"/>
  <c r="E139" i="18"/>
  <c r="D138" i="18"/>
  <c r="E138" i="18"/>
  <c r="F68" i="18" l="1"/>
  <c r="B154" i="18" l="1"/>
  <c r="U229" i="19" l="1"/>
  <c r="R229" i="19"/>
  <c r="U225" i="19"/>
  <c r="R225" i="19"/>
  <c r="G214" i="19"/>
  <c r="E214" i="19"/>
  <c r="E194" i="19"/>
  <c r="F189" i="19"/>
  <c r="F166" i="19"/>
  <c r="H165" i="19"/>
  <c r="F165" i="19"/>
  <c r="F163" i="19"/>
  <c r="H162" i="19"/>
  <c r="F162" i="19"/>
  <c r="E160" i="19"/>
  <c r="F159" i="19"/>
  <c r="E159" i="19"/>
  <c r="E156" i="19"/>
  <c r="F155" i="19"/>
  <c r="E155" i="19"/>
  <c r="H153" i="19"/>
  <c r="F153" i="19"/>
  <c r="H150" i="19"/>
  <c r="I170" i="19" s="1"/>
  <c r="F150" i="19"/>
  <c r="H147" i="19"/>
  <c r="F147" i="19"/>
  <c r="I114" i="19"/>
  <c r="I112" i="19"/>
  <c r="E41" i="19"/>
  <c r="D126" i="19" s="1"/>
  <c r="E40" i="19"/>
  <c r="E126" i="19" s="1"/>
  <c r="E26" i="19"/>
  <c r="G194" i="19" s="1"/>
  <c r="L17" i="19"/>
  <c r="E17" i="19"/>
  <c r="J178" i="19" l="1"/>
  <c r="F178" i="19"/>
  <c r="D129" i="19"/>
  <c r="E75" i="19"/>
  <c r="D124" i="19"/>
  <c r="E195" i="19"/>
  <c r="E170" i="19"/>
  <c r="F75" i="19"/>
  <c r="D125" i="19"/>
  <c r="D128" i="19"/>
  <c r="E79" i="19"/>
  <c r="E129" i="19"/>
  <c r="E174" i="19"/>
  <c r="F219" i="19"/>
  <c r="E124" i="19"/>
  <c r="E128" i="19"/>
  <c r="I174" i="19"/>
  <c r="I219" i="19"/>
  <c r="D221" i="19" s="1"/>
  <c r="E125" i="19"/>
  <c r="F79" i="19"/>
  <c r="D123" i="19"/>
  <c r="D127" i="19"/>
  <c r="E127" i="19"/>
  <c r="E123" i="19"/>
  <c r="U162" i="18"/>
  <c r="R162" i="18"/>
  <c r="U158" i="18"/>
  <c r="R158" i="18"/>
  <c r="I183" i="19" l="1"/>
  <c r="G183" i="19"/>
  <c r="F190" i="19" l="1"/>
  <c r="I189" i="19"/>
  <c r="L20" i="18"/>
  <c r="E20" i="18"/>
  <c r="F145" i="18" l="1"/>
  <c r="G145" i="18"/>
  <c r="F138" i="18"/>
  <c r="G144" i="18"/>
  <c r="G140" i="18"/>
  <c r="G138" i="18"/>
  <c r="F143" i="18"/>
  <c r="G142" i="18"/>
  <c r="F139" i="18"/>
  <c r="G143" i="18"/>
  <c r="G139" i="18"/>
  <c r="G146" i="18"/>
  <c r="G141" i="18"/>
  <c r="F142" i="18"/>
  <c r="F144" i="18"/>
  <c r="F141" i="18"/>
  <c r="F140" i="18"/>
  <c r="F146" i="18"/>
  <c r="E66" i="18"/>
  <c r="D68" i="18"/>
  <c r="F198" i="19"/>
  <c r="D198" i="19"/>
  <c r="F76" i="18"/>
  <c r="E132" i="18"/>
  <c r="G132" i="18" s="1"/>
  <c r="E135" i="18"/>
  <c r="G135" i="18" s="1"/>
  <c r="E137" i="18"/>
  <c r="G137" i="18" s="1"/>
  <c r="E133" i="18"/>
  <c r="G133" i="18" s="1"/>
  <c r="E134" i="18"/>
  <c r="G134" i="18" s="1"/>
  <c r="E136" i="18"/>
  <c r="G136" i="18" s="1"/>
  <c r="E147" i="18"/>
  <c r="G147" i="18" s="1"/>
  <c r="F72" i="18"/>
  <c r="D137" i="18"/>
  <c r="F137" i="18" s="1"/>
  <c r="D133" i="18"/>
  <c r="F133" i="18" s="1"/>
  <c r="D134" i="18"/>
  <c r="F134" i="18" s="1"/>
  <c r="D135" i="18"/>
  <c r="D136" i="18"/>
  <c r="F136" i="18" s="1"/>
  <c r="D132" i="18"/>
  <c r="F132" i="18" s="1"/>
  <c r="D147" i="18"/>
  <c r="F147" i="18" s="1"/>
  <c r="E72" i="18"/>
  <c r="E76" i="18"/>
  <c r="H147" i="18" l="1"/>
  <c r="H136" i="18"/>
  <c r="H132" i="18"/>
  <c r="H137" i="18"/>
  <c r="H141" i="18"/>
  <c r="I141" i="18" s="1"/>
  <c r="H138" i="18"/>
  <c r="I138" i="18" s="1"/>
  <c r="H144" i="18"/>
  <c r="I144" i="18" s="1"/>
  <c r="H143" i="18"/>
  <c r="I143" i="18" s="1"/>
  <c r="H142" i="18"/>
  <c r="I142" i="18" s="1"/>
  <c r="H134" i="18"/>
  <c r="H146" i="18"/>
  <c r="I146" i="18" s="1"/>
  <c r="H133" i="18"/>
  <c r="H140" i="18"/>
  <c r="I140" i="18" s="1"/>
  <c r="H139" i="18"/>
  <c r="I139" i="18" s="1"/>
  <c r="H145" i="18"/>
  <c r="I145" i="18" s="1"/>
  <c r="F135" i="18"/>
  <c r="H135" i="18" s="1"/>
  <c r="F88" i="18"/>
  <c r="D90" i="18"/>
  <c r="G110" i="18" s="1"/>
  <c r="F81" i="18"/>
  <c r="D83" i="18"/>
  <c r="G68" i="18"/>
  <c r="E68" i="18"/>
  <c r="G95" i="19"/>
  <c r="E95" i="19"/>
  <c r="F123" i="19" l="1"/>
  <c r="H123" i="19" s="1"/>
  <c r="I123" i="19" s="1"/>
  <c r="D100" i="19"/>
  <c r="D112" i="19" s="1"/>
  <c r="E110" i="18"/>
  <c r="G94" i="18"/>
  <c r="E94" i="18"/>
  <c r="E104" i="18"/>
  <c r="G104" i="18"/>
  <c r="G126" i="19"/>
  <c r="F98" i="19"/>
  <c r="F128" i="19"/>
  <c r="H128" i="19" s="1"/>
  <c r="I128" i="19" s="1"/>
  <c r="F125" i="19"/>
  <c r="H125" i="19" s="1"/>
  <c r="I125" i="19" s="1"/>
  <c r="F126" i="19"/>
  <c r="H126" i="19" s="1"/>
  <c r="I126" i="19" s="1"/>
  <c r="G125" i="19"/>
  <c r="G123" i="19"/>
  <c r="F129" i="19"/>
  <c r="H129" i="19" s="1"/>
  <c r="I129" i="19" s="1"/>
  <c r="G127" i="19"/>
  <c r="F124" i="19"/>
  <c r="H124" i="19" s="1"/>
  <c r="I124" i="19" s="1"/>
  <c r="G129" i="19"/>
  <c r="F127" i="19"/>
  <c r="H127" i="19" s="1"/>
  <c r="I127" i="19" s="1"/>
  <c r="G128" i="19"/>
  <c r="F102" i="19"/>
  <c r="G124" i="19"/>
  <c r="D104" i="19"/>
  <c r="G118" i="18" l="1"/>
  <c r="E118" i="18"/>
  <c r="J94" i="18"/>
  <c r="H94" i="18"/>
  <c r="F116" i="19"/>
  <c r="D116" i="19"/>
  <c r="G112" i="19"/>
  <c r="G114" i="19"/>
  <c r="D114" i="19"/>
  <c r="H114" i="19"/>
  <c r="E126" i="18" l="1"/>
  <c r="G126" i="18"/>
  <c r="E121" i="18"/>
  <c r="I121" i="18" s="1"/>
  <c r="J112" i="19"/>
  <c r="H112" i="19"/>
  <c r="I133" i="18" l="1"/>
  <c r="I135" i="18"/>
  <c r="I137" i="18"/>
  <c r="I134" i="18"/>
  <c r="I136" i="18"/>
  <c r="I147" i="18"/>
  <c r="I132" i="18" l="1"/>
  <c r="F121" i="18"/>
</calcChain>
</file>

<file path=xl/sharedStrings.xml><?xml version="1.0" encoding="utf-8"?>
<sst xmlns="http://schemas.openxmlformats.org/spreadsheetml/2006/main" count="233" uniqueCount="159">
  <si>
    <t>APPENDIX A</t>
  </si>
  <si>
    <t>GENERAL INFORMATION</t>
  </si>
  <si>
    <t>ksi</t>
  </si>
  <si>
    <t>in</t>
  </si>
  <si>
    <t>ft</t>
  </si>
  <si>
    <r>
      <t>in</t>
    </r>
    <r>
      <rPr>
        <vertAlign val="superscript"/>
        <sz val="8"/>
        <rFont val="Arial"/>
        <family val="2"/>
      </rPr>
      <t>2</t>
    </r>
  </si>
  <si>
    <t>AASHTO 5.5.4.2</t>
  </si>
  <si>
    <t>kip</t>
  </si>
  <si>
    <t>(strength limit state)</t>
  </si>
  <si>
    <t>L =</t>
  </si>
  <si>
    <t>(service limit state)</t>
  </si>
  <si>
    <r>
      <rPr>
        <sz val="10"/>
        <color rgb="FFFF0000"/>
        <rFont val="Times New Roman"/>
        <family val="1"/>
      </rPr>
      <t>φ</t>
    </r>
    <r>
      <rPr>
        <vertAlign val="subscript"/>
        <sz val="10"/>
        <color rgb="FFFF0000"/>
        <rFont val="Arial"/>
        <family val="2"/>
      </rPr>
      <t>STR</t>
    </r>
    <r>
      <rPr>
        <sz val="10"/>
        <color rgb="FFFF0000"/>
        <rFont val="Arial"/>
        <family val="2"/>
      </rPr>
      <t xml:space="preserve"> =</t>
    </r>
  </si>
  <si>
    <r>
      <rPr>
        <sz val="10"/>
        <color rgb="FFFF0000"/>
        <rFont val="Times New Roman"/>
        <family val="1"/>
      </rPr>
      <t>φ</t>
    </r>
    <r>
      <rPr>
        <vertAlign val="subscript"/>
        <sz val="10"/>
        <color rgb="FFFF0000"/>
        <rFont val="Arial"/>
        <family val="2"/>
      </rPr>
      <t>SER</t>
    </r>
    <r>
      <rPr>
        <sz val="10"/>
        <color rgb="FFFF0000"/>
        <rFont val="Arial"/>
        <family val="2"/>
      </rPr>
      <t xml:space="preserve"> =</t>
    </r>
  </si>
  <si>
    <t>SOLUTION</t>
  </si>
  <si>
    <r>
      <t>T</t>
    </r>
    <r>
      <rPr>
        <vertAlign val="subscript"/>
        <sz val="10"/>
        <rFont val="Arial"/>
        <family val="2"/>
      </rPr>
      <t>max</t>
    </r>
    <r>
      <rPr>
        <sz val="10"/>
        <rFont val="Arial"/>
        <family val="2"/>
      </rPr>
      <t xml:space="preserve"> =</t>
    </r>
  </si>
  <si>
    <t>BDM Section 14.3</t>
  </si>
  <si>
    <t>where</t>
  </si>
  <si>
    <t>AASHTO T3.4.1-1</t>
  </si>
  <si>
    <t>Service I Load Factor, TU</t>
  </si>
  <si>
    <t>EXAMPLE 5 - EXPANSION DEVICE (STRIP SEAL)</t>
  </si>
  <si>
    <t>0 - 4 INCH</t>
  </si>
  <si>
    <t>FIGURE 1 - BRIDGE EXPANSION DEVICE (0 - 4 INCH)</t>
  </si>
  <si>
    <t>Steel</t>
  </si>
  <si>
    <t>Bridge</t>
  </si>
  <si>
    <t>Elevation</t>
  </si>
  <si>
    <t>Elev =</t>
  </si>
  <si>
    <t>Expansion Length</t>
  </si>
  <si>
    <t>Bridge Properties</t>
  </si>
  <si>
    <t>Superstructure Type</t>
  </si>
  <si>
    <t>Thermal Coefficient</t>
  </si>
  <si>
    <t>Temperature Range</t>
  </si>
  <si>
    <r>
      <t>T</t>
    </r>
    <r>
      <rPr>
        <vertAlign val="subscript"/>
        <sz val="10"/>
        <rFont val="Arial"/>
        <family val="2"/>
      </rPr>
      <t>min</t>
    </r>
    <r>
      <rPr>
        <sz val="10"/>
        <rFont val="Arial"/>
        <family val="2"/>
      </rPr>
      <t xml:space="preserve"> =</t>
    </r>
  </si>
  <si>
    <t>Concrete</t>
  </si>
  <si>
    <t xml:space="preserve">  ͦF</t>
  </si>
  <si>
    <t>Expansion Device Dimensions</t>
  </si>
  <si>
    <t>Cold Temperature Opening</t>
  </si>
  <si>
    <t>inch</t>
  </si>
  <si>
    <t>Hot Temperature Opening</t>
  </si>
  <si>
    <t>Maximum gland opening</t>
  </si>
  <si>
    <t>Minimum gland opening</t>
  </si>
  <si>
    <t>E =</t>
  </si>
  <si>
    <t>CDOT B-518-1</t>
  </si>
  <si>
    <t>Rail Width (min.)</t>
  </si>
  <si>
    <t>Maximum Temperature</t>
  </si>
  <si>
    <t>Minimum Temperature</t>
  </si>
  <si>
    <t>Cold Temperature Drop:</t>
  </si>
  <si>
    <t>Hot Temperature Drop:</t>
  </si>
  <si>
    <r>
      <t>A</t>
    </r>
    <r>
      <rPr>
        <vertAlign val="subscript"/>
        <sz val="10"/>
        <rFont val="Arial"/>
        <family val="2"/>
      </rPr>
      <t>C</t>
    </r>
    <r>
      <rPr>
        <sz val="10"/>
        <rFont val="Arial"/>
        <family val="2"/>
      </rPr>
      <t xml:space="preserve"> =</t>
    </r>
  </si>
  <si>
    <r>
      <t>A</t>
    </r>
    <r>
      <rPr>
        <vertAlign val="subscript"/>
        <sz val="10"/>
        <rFont val="Arial"/>
        <family val="2"/>
      </rPr>
      <t>H</t>
    </r>
    <r>
      <rPr>
        <sz val="10"/>
        <rFont val="Arial"/>
        <family val="2"/>
      </rPr>
      <t xml:space="preserve"> =</t>
    </r>
  </si>
  <si>
    <t>Maximum allowable cold temperature opening, accounting for superstructure movements:</t>
  </si>
  <si>
    <t>Minimum allowable hot temperature opening, accounting for superstructure movements:</t>
  </si>
  <si>
    <t xml:space="preserve">where </t>
  </si>
  <si>
    <t>Temperature Movement</t>
  </si>
  <si>
    <t>AASHTO 5.4.2.3.3</t>
  </si>
  <si>
    <t>Creep and Shrinkage Strains</t>
  </si>
  <si>
    <t>Strain due to Shrinkage</t>
  </si>
  <si>
    <t>Strain due to Creep</t>
  </si>
  <si>
    <t>AASHTO 5.4.2.3.3-1</t>
  </si>
  <si>
    <t>AASHTO 5.4.2.3</t>
  </si>
  <si>
    <t>AASHTO 5.4.2.3.2</t>
  </si>
  <si>
    <t>The creep coefficient is applied to the compressive strain caused by permanent loads to obtain the strain due to creep (AASHTO C5.4.2.3.2)</t>
  </si>
  <si>
    <t>AASHTO 5.4.2.3.2-1</t>
  </si>
  <si>
    <t>Volume to Surface Ratio</t>
  </si>
  <si>
    <t>Humidity</t>
  </si>
  <si>
    <t>H =</t>
  </si>
  <si>
    <t>AASHTO Figure 5.4.2.3.3-1</t>
  </si>
  <si>
    <t>Concrete Compressive Strength @ Prestressing</t>
  </si>
  <si>
    <t>AASHTO 5.4.2.3.2-2</t>
  </si>
  <si>
    <t>AASHTO 5.4.2.3.2-3</t>
  </si>
  <si>
    <t>AASHTO 5.4.2.3.2-4</t>
  </si>
  <si>
    <t>AASHTO 5.4.2.3.2-5</t>
  </si>
  <si>
    <t>days</t>
  </si>
  <si>
    <t>AASHTO 5.4.2.3.3-2</t>
  </si>
  <si>
    <t>%</t>
  </si>
  <si>
    <r>
      <t xml:space="preserve">Creep Coefficient at any time, </t>
    </r>
    <r>
      <rPr>
        <i/>
        <sz val="10"/>
        <rFont val="Arial"/>
        <family val="2"/>
      </rPr>
      <t>t</t>
    </r>
    <r>
      <rPr>
        <sz val="10"/>
        <rFont val="Arial"/>
        <family val="2"/>
      </rPr>
      <t>:</t>
    </r>
  </si>
  <si>
    <t>Final age of concrete</t>
  </si>
  <si>
    <t>Skew</t>
  </si>
  <si>
    <t>Skew =</t>
  </si>
  <si>
    <t xml:space="preserve"> °</t>
  </si>
  <si>
    <r>
      <t>in./in./</t>
    </r>
    <r>
      <rPr>
        <sz val="8"/>
        <rFont val="Calibri"/>
        <family val="2"/>
      </rPr>
      <t>°F</t>
    </r>
  </si>
  <si>
    <t>PROJECT VARIABLES</t>
  </si>
  <si>
    <t>Minimum Installation Opening</t>
  </si>
  <si>
    <t>Required for placement of joint</t>
  </si>
  <si>
    <t>Time Variables</t>
  </si>
  <si>
    <r>
      <t xml:space="preserve">Shrinkgage straings at any time, </t>
    </r>
    <r>
      <rPr>
        <i/>
        <sz val="10"/>
        <rFont val="Arial"/>
        <family val="2"/>
      </rPr>
      <t>t</t>
    </r>
    <r>
      <rPr>
        <sz val="10"/>
        <rFont val="Arial"/>
        <family val="2"/>
      </rPr>
      <t>:</t>
    </r>
  </si>
  <si>
    <t>Area of Composite Deck</t>
  </si>
  <si>
    <r>
      <t>A</t>
    </r>
    <r>
      <rPr>
        <vertAlign val="subscript"/>
        <sz val="10"/>
        <rFont val="Arial"/>
        <family val="2"/>
      </rPr>
      <t>cd</t>
    </r>
    <r>
      <rPr>
        <sz val="10"/>
        <rFont val="Arial"/>
        <family val="2"/>
      </rPr>
      <t xml:space="preserve"> =</t>
    </r>
  </si>
  <si>
    <t>Concrete age at deck pour</t>
  </si>
  <si>
    <t>Deck Compressive Strength</t>
  </si>
  <si>
    <t>Deck Properties</t>
  </si>
  <si>
    <t>Final shrinkage strain in girder at final conditions:</t>
  </si>
  <si>
    <t>Shinkage strain of the girder at the time of deck placement:</t>
  </si>
  <si>
    <t>Final shrinkage strain in deck at final conditions:</t>
  </si>
  <si>
    <t>Creep coefficient of girder at time of girder transfer to time of deck placement:</t>
  </si>
  <si>
    <t>Creep coefficient of girder at time of girder transfer to final conditions:</t>
  </si>
  <si>
    <t>Creep coefficient of deck from time of deck placement to final conditions:</t>
  </si>
  <si>
    <t>Concrete age at first loading</t>
  </si>
  <si>
    <t>Total creep coefficient</t>
  </si>
  <si>
    <t>Creep strain at final conditions:</t>
  </si>
  <si>
    <r>
      <t>A</t>
    </r>
    <r>
      <rPr>
        <vertAlign val="subscript"/>
        <sz val="10"/>
        <rFont val="Arial"/>
        <family val="2"/>
      </rPr>
      <t>b</t>
    </r>
    <r>
      <rPr>
        <sz val="10"/>
        <rFont val="Arial"/>
        <family val="2"/>
      </rPr>
      <t xml:space="preserve"> =</t>
    </r>
  </si>
  <si>
    <t>Beam Properties</t>
  </si>
  <si>
    <t>Jacking Force</t>
  </si>
  <si>
    <t>Final Force after Losses</t>
  </si>
  <si>
    <r>
      <t>P</t>
    </r>
    <r>
      <rPr>
        <vertAlign val="subscript"/>
        <sz val="10"/>
        <rFont val="Arial"/>
        <family val="2"/>
      </rPr>
      <t>ji</t>
    </r>
    <r>
      <rPr>
        <sz val="10"/>
        <rFont val="Arial"/>
        <family val="2"/>
      </rPr>
      <t xml:space="preserve"> =</t>
    </r>
  </si>
  <si>
    <r>
      <t>P</t>
    </r>
    <r>
      <rPr>
        <vertAlign val="subscript"/>
        <sz val="10"/>
        <rFont val="Arial"/>
        <family val="2"/>
      </rPr>
      <t>jf</t>
    </r>
    <r>
      <rPr>
        <sz val="10"/>
        <rFont val="Arial"/>
        <family val="2"/>
      </rPr>
      <t xml:space="preserve"> =</t>
    </r>
  </si>
  <si>
    <t>Modulus of Elasticity</t>
  </si>
  <si>
    <t>AASHTO 5.4.2.4</t>
  </si>
  <si>
    <t>Total strain due to creep and shrinkage. See below for calculation.</t>
  </si>
  <si>
    <t>"W" =</t>
  </si>
  <si>
    <t>"A"</t>
  </si>
  <si>
    <t>"W"</t>
  </si>
  <si>
    <r>
      <t>Air Temp. T</t>
    </r>
    <r>
      <rPr>
        <b/>
        <i/>
        <vertAlign val="subscript"/>
        <sz val="10"/>
        <rFont val="Arial"/>
        <family val="2"/>
      </rPr>
      <t xml:space="preserve">i </t>
    </r>
    <r>
      <rPr>
        <b/>
        <i/>
        <sz val="10"/>
        <rFont val="Calibri Light"/>
        <family val="2"/>
      </rPr>
      <t>(°)</t>
    </r>
  </si>
  <si>
    <t xml:space="preserve">Comprehensive Expansion Device Table </t>
  </si>
  <si>
    <r>
      <t>A</t>
    </r>
    <r>
      <rPr>
        <vertAlign val="subscript"/>
        <sz val="10"/>
        <rFont val="Arial"/>
        <family val="2"/>
      </rPr>
      <t>i</t>
    </r>
    <r>
      <rPr>
        <sz val="10"/>
        <rFont val="Arial"/>
        <family val="2"/>
      </rPr>
      <t xml:space="preserve"> =</t>
    </r>
  </si>
  <si>
    <t>The forces responsible for creep strains are in both the beam section and deck. Movement of expansion device due to creep is the difference between the creep strain in the beam at the time the section becomes composite and the final age used to compute long term section losses, plus the creep induced by the deck.</t>
  </si>
  <si>
    <t>A =</t>
  </si>
  <si>
    <r>
      <t>E</t>
    </r>
    <r>
      <rPr>
        <vertAlign val="subscript"/>
        <sz val="10"/>
        <rFont val="Arial"/>
        <family val="2"/>
      </rPr>
      <t>ex</t>
    </r>
    <r>
      <rPr>
        <sz val="10"/>
        <rFont val="Arial"/>
        <family val="2"/>
      </rPr>
      <t xml:space="preserve"> =</t>
    </r>
  </si>
  <si>
    <r>
      <t xml:space="preserve">Assuming a 130-ft precast, prestressed BT63 girder superstructure with a 20 deg. skew, determine the range of  movement for a 0-4 inch expansion device due to temperature, creep, and shrinkage. Specify the installation gap sizes for temperatures ranging from 30  </t>
    </r>
    <r>
      <rPr>
        <sz val="10"/>
        <rFont val="Calibri"/>
        <family val="2"/>
      </rPr>
      <t>ͦ</t>
    </r>
    <r>
      <rPr>
        <sz val="10"/>
        <rFont val="Arial"/>
        <family val="2"/>
      </rPr>
      <t xml:space="preserve">F to 90  </t>
    </r>
    <r>
      <rPr>
        <sz val="10"/>
        <rFont val="Calibri"/>
        <family val="2"/>
      </rPr>
      <t>ͦ</t>
    </r>
    <r>
      <rPr>
        <sz val="10"/>
        <rFont val="Arial"/>
        <family val="2"/>
      </rPr>
      <t xml:space="preserve">F, at 10 degree increments, for placement in the expansion device construction drawing.  Refer to CDOT Bridge Design Manual (BDM) Section 14 for additional information. </t>
    </r>
  </si>
  <si>
    <r>
      <t xml:space="preserve">For demonstration, the following solution assumes a structure temperature of  60  </t>
    </r>
    <r>
      <rPr>
        <sz val="10"/>
        <rFont val="Calibri"/>
        <family val="2"/>
      </rPr>
      <t>ͦ</t>
    </r>
    <r>
      <rPr>
        <sz val="10"/>
        <rFont val="Arial"/>
        <family val="2"/>
      </rPr>
      <t>F at the time of expansion device installation. The designer shall determine  "A" and "W" for the additional possible installation temperatures accordingly as shown in the completed table below.</t>
    </r>
  </si>
  <si>
    <r>
      <t>Movement of expansion device due to shrinkage is the shrinkage in the deck between at final conditions.  Note that any girder shrinkage has already been accounted for in the final force due to losses (P</t>
    </r>
    <r>
      <rPr>
        <vertAlign val="subscript"/>
        <sz val="10"/>
        <rFont val="Arial"/>
        <family val="2"/>
      </rPr>
      <t>jf</t>
    </r>
    <r>
      <rPr>
        <sz val="10"/>
        <rFont val="Arial"/>
        <family val="2"/>
      </rPr>
      <t>) in the creep factor calculation and will not be ducplicated here.</t>
    </r>
  </si>
  <si>
    <t>Measured from normal to bridge CL</t>
  </si>
  <si>
    <t>Creep and Shrinkage</t>
  </si>
  <si>
    <t>in./in.</t>
  </si>
  <si>
    <t>Too Small:  0 - 4 inch expansion device is not appropriate for the expected bridge movements.</t>
  </si>
  <si>
    <t>Required for placement of gland</t>
  </si>
  <si>
    <t>AASHTO 5.4.2.3.2 &amp; AASHTO 5.4.2.3.3</t>
  </si>
  <si>
    <t>Total Creep and Shrinkage Strain</t>
  </si>
  <si>
    <t>Maximum recommended gland opening</t>
  </si>
  <si>
    <t>Minimum recommended gland opening</t>
  </si>
  <si>
    <t>If 4.15" is used as A then in cold temperatures --&gt; 4.15+.85 = 5"</t>
  </si>
  <si>
    <t>If 1.61" is used as A then in cold temperatures --&gt; 1.61+.85 = 2.46"</t>
  </si>
  <si>
    <t>2.01 is used as A then in hot temperatures --&gt; 2.01-1.01 = 1"</t>
  </si>
  <si>
    <t>2.01 is used as A then in cold temperatures --&gt; 2.01+ 3.03= 5.04"</t>
  </si>
  <si>
    <t>Too large</t>
  </si>
  <si>
    <t xml:space="preserve">Expansion Device Dimensions </t>
  </si>
  <si>
    <t>The maximum opening the joint is allowed at the installation temperature is the recommended maximum opening minus the maximum joint expansion under cold temperatures.</t>
  </si>
  <si>
    <t>The minimum opening the joint is allowed at the installation temperature is the recommended minimum opening plus the maximum joint contraction under hot temperatures.</t>
  </si>
  <si>
    <t>Strength Load Factor, TU</t>
  </si>
  <si>
    <t>Measured from a line normal to bridge  L</t>
  </si>
  <si>
    <t>The total horizontal joint movement shall not exceed the maximum manufacturer recommended joint opening:</t>
  </si>
  <si>
    <t>Check that the factored cyclic joint movement does not exceed 3.50 in. per BDM 14.4.4</t>
  </si>
  <si>
    <t>Dimension "A" at the given installation temperature needs to accommodate the hot and cold temperature movement ranges within the capabilities of the 0-4 in. joint.</t>
  </si>
  <si>
    <t>The "W" dimension specified in the plans shall be the total width of the expansion device, measured as the gland opening "A" plus the two rails on either side, E</t>
  </si>
  <si>
    <t>Note "A" dimension is less than required for installation. Wait for drop in structure temperature before installing joint.</t>
  </si>
  <si>
    <t>The "A" dimension values provided are based on a joint with a minimum opening of 0.5 in. and a maximum opening of 4 in. The Contractor shall adjust the "A" dimension values for joints fabricated with different minimum and maximum opening dimensions accordingly.</t>
  </si>
  <si>
    <t>Shrinkage strain of the girder at the time of deck placement:</t>
  </si>
  <si>
    <r>
      <t xml:space="preserve">Assuming a 340-ft multi-span, precast, prestressed BT63 girder superstructure with a 20 deg. skew, determine the range of  movement for a 0-4 inch expansion device due to temperature, creep, and shrinkage. Specify the installation gap sizes for temperatures ranging from -30  </t>
    </r>
    <r>
      <rPr>
        <sz val="9"/>
        <rFont val="Calibri"/>
        <family val="2"/>
      </rPr>
      <t>ͦ</t>
    </r>
    <r>
      <rPr>
        <sz val="9"/>
        <rFont val="Arial"/>
        <family val="2"/>
      </rPr>
      <t xml:space="preserve">F to 120  </t>
    </r>
    <r>
      <rPr>
        <sz val="9"/>
        <rFont val="Calibri"/>
        <family val="2"/>
      </rPr>
      <t>ͦ</t>
    </r>
    <r>
      <rPr>
        <sz val="9"/>
        <rFont val="Arial"/>
        <family val="2"/>
      </rPr>
      <t>F, at 10 degree increments, for placement in the expansion device construction drawing. The following example is in accordance with AASHTO LRFD 7th Edition Section 14.5. Refer to CDOT Bridge Design Manual (BDM) Section 14 for additional information and movement considerations. Assume temperature movements conform to AASHTO 3.12.2.2 Procedure B.  Stiffnesses in the supporting elements may affect thermal length contribution and may not be symmetrical, this example assumes the stiffness in supporting elements are symmetrical.  The 340-ft length includes the approach slabs.</t>
    </r>
  </si>
  <si>
    <r>
      <t>in./in./</t>
    </r>
    <r>
      <rPr>
        <sz val="9"/>
        <rFont val="Calibri"/>
        <family val="2"/>
      </rPr>
      <t>°F</t>
    </r>
  </si>
  <si>
    <r>
      <t>A</t>
    </r>
    <r>
      <rPr>
        <vertAlign val="subscript"/>
        <sz val="9"/>
        <rFont val="Arial"/>
        <family val="2"/>
      </rPr>
      <t>C</t>
    </r>
    <r>
      <rPr>
        <sz val="9"/>
        <rFont val="Arial"/>
        <family val="2"/>
      </rPr>
      <t xml:space="preserve"> =</t>
    </r>
  </si>
  <si>
    <r>
      <t>A</t>
    </r>
    <r>
      <rPr>
        <vertAlign val="subscript"/>
        <sz val="9"/>
        <rFont val="Arial"/>
        <family val="2"/>
      </rPr>
      <t>H</t>
    </r>
    <r>
      <rPr>
        <sz val="9"/>
        <rFont val="Arial"/>
        <family val="2"/>
      </rPr>
      <t xml:space="preserve"> =</t>
    </r>
  </si>
  <si>
    <r>
      <t>A</t>
    </r>
    <r>
      <rPr>
        <vertAlign val="subscript"/>
        <sz val="9"/>
        <rFont val="Arial"/>
        <family val="2"/>
      </rPr>
      <t>i</t>
    </r>
    <r>
      <rPr>
        <sz val="9"/>
        <rFont val="Arial"/>
        <family val="2"/>
      </rPr>
      <t xml:space="preserve"> =</t>
    </r>
  </si>
  <si>
    <r>
      <t xml:space="preserve">For demonstration, the following solution assumes a structure temperature of  60  </t>
    </r>
    <r>
      <rPr>
        <sz val="9"/>
        <rFont val="Calibri"/>
        <family val="2"/>
      </rPr>
      <t>ͦ</t>
    </r>
    <r>
      <rPr>
        <sz val="9"/>
        <rFont val="Arial"/>
        <family val="2"/>
      </rPr>
      <t>F at the time of expansion device installation. The Designer shall determine "A" and "W" for the additional installation temperatures accordingly as shown in the completed table below.</t>
    </r>
  </si>
  <si>
    <r>
      <t>Maximum cold temperature fall if installed at T</t>
    </r>
    <r>
      <rPr>
        <vertAlign val="subscript"/>
        <sz val="9"/>
        <rFont val="Arial"/>
        <family val="2"/>
      </rPr>
      <t>i  :</t>
    </r>
  </si>
  <si>
    <r>
      <t>Maximum hot temperature rise if installed at T</t>
    </r>
    <r>
      <rPr>
        <vertAlign val="subscript"/>
        <sz val="9"/>
        <rFont val="Arial"/>
        <family val="2"/>
      </rPr>
      <t>i  :</t>
    </r>
  </si>
  <si>
    <r>
      <t>Maximum superstructure contraction (joint expansion) caused by a fall in temperature from T</t>
    </r>
    <r>
      <rPr>
        <vertAlign val="subscript"/>
        <sz val="9"/>
        <rFont val="Arial"/>
        <family val="2"/>
      </rPr>
      <t>i</t>
    </r>
    <r>
      <rPr>
        <sz val="9"/>
        <rFont val="Arial"/>
        <family val="2"/>
      </rPr>
      <t xml:space="preserve"> :</t>
    </r>
  </si>
  <si>
    <r>
      <t>Maximum superstructure expansion (joint contraction) caused by a rise in temperature from T</t>
    </r>
    <r>
      <rPr>
        <vertAlign val="subscript"/>
        <sz val="9"/>
        <rFont val="Arial"/>
        <family val="2"/>
      </rPr>
      <t>i</t>
    </r>
    <r>
      <rPr>
        <sz val="9"/>
        <rFont val="Arial"/>
        <family val="2"/>
      </rPr>
      <t xml:space="preserve"> :</t>
    </r>
  </si>
  <si>
    <r>
      <t>The "A" dimension is determined as the value midway between A</t>
    </r>
    <r>
      <rPr>
        <vertAlign val="subscript"/>
        <sz val="9"/>
        <rFont val="Arial"/>
        <family val="2"/>
      </rPr>
      <t>max</t>
    </r>
    <r>
      <rPr>
        <sz val="9"/>
        <rFont val="Arial"/>
        <family val="2"/>
      </rPr>
      <t xml:space="preserve"> and A</t>
    </r>
    <r>
      <rPr>
        <vertAlign val="subscript"/>
        <sz val="9"/>
        <rFont val="Arial"/>
        <family val="2"/>
      </rPr>
      <t>min</t>
    </r>
    <r>
      <rPr>
        <sz val="9"/>
        <rFont val="Arial"/>
        <family val="2"/>
      </rPr>
      <t>. The "A" value specified in the plans should be at least the minimum gland opening required for installation. If the temperature is too warm, causing a narrow joint opening, waiting for a drop in the air temperature is an option prior to gland installation.</t>
    </r>
  </si>
  <si>
    <r>
      <t>Air Temp. T</t>
    </r>
    <r>
      <rPr>
        <b/>
        <i/>
        <vertAlign val="subscript"/>
        <sz val="9"/>
        <rFont val="Arial"/>
        <family val="2"/>
      </rPr>
      <t xml:space="preserve">i </t>
    </r>
    <r>
      <rPr>
        <b/>
        <i/>
        <sz val="9"/>
        <rFont val="Calibri Light"/>
        <family val="2"/>
      </rPr>
      <t>(°)</t>
    </r>
  </si>
  <si>
    <t>AASHTO 14.5.3.2 &amp; Table 3.4.1-1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</si>
</sst>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0.000"/>
    <numFmt numFmtId="165" formatCode="0.0000"/>
    <numFmt numFmtId="166" formatCode="0.00\ &quot;ksi&quot;"/>
    <numFmt numFmtId="167" formatCode="0.00\ &quot;in&quot;"/>
    <numFmt numFmtId="168" formatCode="0.000\ &quot;in&quot;"/>
    <numFmt numFmtId="169" formatCode="0.E+00"/>
    <numFmt numFmtId="170" formatCode="0.0E+00"/>
    <numFmt numFmtId="171" formatCode="&quot;=  &quot;0.00"/>
    <numFmt numFmtId="172" formatCode="0.00\ &quot;kip&quot;"/>
    <numFmt numFmtId="173" formatCode="0.00\ &quot;in^2&quot;"/>
    <numFmt numFmtId="174" formatCode="0.0"/>
    <numFmt numFmtId="175" formatCode="&quot;= &quot;0.00\ &quot;in&quot;"/>
    <numFmt numFmtId="176" formatCode="0\ &quot;in.&quot;"/>
    <numFmt numFmtId="177" formatCode="&quot;= &quot;0.00\ "/>
    <numFmt numFmtId="178" formatCode="0.0000\ \ &quot;in/in&quot;"/>
    <numFmt numFmtId="179" formatCode="0.00000"/>
    <numFmt numFmtId="180" formatCode="&quot;= &quot;0.00000\ "/>
    <numFmt numFmtId="181" formatCode="0.00\ &quot;in.&quot;"/>
  </numFmts>
  <fonts count="49" x14ac:knownFonts="1">
    <font>
      <sz val="10"/>
      <name val="Arial"/>
      <family val="2"/>
    </font>
    <font>
      <sz val="10"/>
      <color theme="1"/>
      <name val="Times New Roman"/>
      <family val="2"/>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10"/>
      <color rgb="FFFA7D00"/>
      <name val="Times New Roman"/>
      <family val="2"/>
    </font>
    <font>
      <b/>
      <sz val="10"/>
      <color theme="0"/>
      <name val="Times New Roman"/>
      <family val="2"/>
    </font>
    <font>
      <sz val="10"/>
      <color rgb="FFFF0000"/>
      <name val="Times New Roman"/>
      <family val="2"/>
    </font>
    <font>
      <i/>
      <sz val="10"/>
      <color rgb="FF7F7F7F"/>
      <name val="Times New Roman"/>
      <family val="2"/>
    </font>
    <font>
      <b/>
      <sz val="14"/>
      <name val="Arial"/>
      <family val="2"/>
    </font>
    <font>
      <sz val="8"/>
      <name val="Arial"/>
      <family val="2"/>
    </font>
    <font>
      <b/>
      <sz val="11"/>
      <name val="Arial"/>
      <family val="2"/>
    </font>
    <font>
      <i/>
      <sz val="10"/>
      <name val="Arial"/>
      <family val="2"/>
    </font>
    <font>
      <sz val="10"/>
      <name val="Arial"/>
      <family val="2"/>
    </font>
    <font>
      <i/>
      <sz val="9"/>
      <name val="Arial"/>
      <family val="2"/>
    </font>
    <font>
      <sz val="10"/>
      <name val="Times New Roman"/>
      <family val="1"/>
    </font>
    <font>
      <vertAlign val="subscript"/>
      <sz val="10"/>
      <name val="Arial"/>
      <family val="2"/>
    </font>
    <font>
      <vertAlign val="superscript"/>
      <sz val="8"/>
      <name val="Arial"/>
      <family val="2"/>
    </font>
    <font>
      <i/>
      <u/>
      <sz val="10"/>
      <name val="Arial"/>
      <family val="2"/>
    </font>
    <font>
      <sz val="10"/>
      <color rgb="FFFF0000"/>
      <name val="Arial"/>
      <family val="2"/>
    </font>
    <font>
      <b/>
      <sz val="10"/>
      <name val="Arial"/>
      <family val="2"/>
    </font>
    <font>
      <u/>
      <sz val="10"/>
      <color theme="10"/>
      <name val="Arial"/>
      <family val="2"/>
    </font>
    <font>
      <u/>
      <sz val="10"/>
      <color theme="11"/>
      <name val="Arial"/>
      <family val="2"/>
    </font>
    <font>
      <sz val="10"/>
      <color rgb="FFFF0000"/>
      <name val="Times New Roman"/>
      <family val="1"/>
    </font>
    <font>
      <vertAlign val="subscript"/>
      <sz val="10"/>
      <color rgb="FFFF0000"/>
      <name val="Arial"/>
      <family val="2"/>
    </font>
    <font>
      <b/>
      <sz val="10"/>
      <color rgb="FFFF0000"/>
      <name val="Arial"/>
      <family val="2"/>
    </font>
    <font>
      <sz val="8"/>
      <color rgb="FFFF0000"/>
      <name val="Arial"/>
      <family val="2"/>
    </font>
    <font>
      <sz val="10"/>
      <name val="Calibri"/>
      <family val="2"/>
    </font>
    <font>
      <b/>
      <i/>
      <sz val="10"/>
      <name val="Arial"/>
      <family val="2"/>
    </font>
    <font>
      <sz val="10"/>
      <color rgb="FF000000"/>
      <name val="Arial"/>
      <family val="2"/>
    </font>
    <font>
      <sz val="10"/>
      <color theme="1"/>
      <name val="Arial"/>
      <family val="2"/>
    </font>
    <font>
      <sz val="8"/>
      <name val="Calibri"/>
      <family val="2"/>
    </font>
    <font>
      <b/>
      <i/>
      <vertAlign val="subscript"/>
      <sz val="10"/>
      <name val="Arial"/>
      <family val="2"/>
    </font>
    <font>
      <b/>
      <i/>
      <sz val="10"/>
      <name val="Calibri Light"/>
      <family val="2"/>
    </font>
    <font>
      <b/>
      <i/>
      <sz val="8"/>
      <name val="Arial"/>
      <family val="2"/>
    </font>
    <font>
      <b/>
      <sz val="12"/>
      <name val="Arial"/>
      <family val="2"/>
    </font>
    <font>
      <sz val="9"/>
      <name val="Arial"/>
      <family val="2"/>
    </font>
    <font>
      <sz val="9"/>
      <name val="Calibri"/>
      <family val="2"/>
    </font>
    <font>
      <b/>
      <i/>
      <sz val="9"/>
      <name val="Arial"/>
      <family val="2"/>
    </font>
    <font>
      <b/>
      <sz val="9"/>
      <name val="Arial"/>
      <family val="2"/>
    </font>
    <font>
      <vertAlign val="subscript"/>
      <sz val="9"/>
      <name val="Arial"/>
      <family val="2"/>
    </font>
    <font>
      <i/>
      <u/>
      <sz val="9"/>
      <name val="Arial"/>
      <family val="2"/>
    </font>
    <font>
      <sz val="9"/>
      <color rgb="FFFF0000"/>
      <name val="Arial"/>
      <family val="2"/>
    </font>
    <font>
      <b/>
      <i/>
      <vertAlign val="subscript"/>
      <sz val="9"/>
      <name val="Arial"/>
      <family val="2"/>
    </font>
    <font>
      <b/>
      <i/>
      <sz val="9"/>
      <name val="Calibri Light"/>
      <family val="2"/>
    </font>
    <font>
      <b/>
      <sz val="9"/>
      <color theme="1"/>
      <name val="Arial"/>
      <family val="2"/>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2"/>
        <bgColor indexed="64"/>
      </patternFill>
    </fill>
    <fill>
      <patternFill patternType="solid">
        <fgColor theme="9" tint="0.79998168889431442"/>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26">
    <xf numFmtId="2" fontId="0" fillId="0" borderId="0">
      <alignment vertical="center"/>
    </xf>
    <xf numFmtId="2" fontId="12" fillId="0" borderId="0" applyProtection="0">
      <alignment horizontal="right" vertical="center"/>
    </xf>
    <xf numFmtId="2" fontId="14" fillId="0" borderId="0">
      <alignment vertical="center"/>
    </xf>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6" borderId="1" applyNumberFormat="0" applyAlignment="0" applyProtection="0"/>
    <xf numFmtId="0" fontId="8" fillId="0" borderId="3" applyNumberFormat="0" applyFill="0" applyAlignment="0" applyProtection="0"/>
    <xf numFmtId="0" fontId="9" fillId="7" borderId="4" applyNumberFormat="0" applyAlignment="0" applyProtection="0"/>
    <xf numFmtId="0" fontId="10" fillId="0" borderId="0" applyNumberFormat="0" applyFill="0" applyBorder="0" applyAlignment="0" applyProtection="0"/>
    <xf numFmtId="0" fontId="1" fillId="8" borderId="5" applyNumberFormat="0" applyFont="0" applyAlignment="0" applyProtection="0"/>
    <xf numFmtId="0" fontId="11" fillId="0" borderId="0" applyNumberFormat="0" applyFill="0" applyBorder="0" applyAlignment="0" applyProtection="0"/>
    <xf numFmtId="2" fontId="13" fillId="0" borderId="0">
      <alignment vertical="center"/>
    </xf>
    <xf numFmtId="2" fontId="15" fillId="0" borderId="0">
      <alignment vertical="center"/>
    </xf>
    <xf numFmtId="2" fontId="23" fillId="9" borderId="0">
      <alignment horizontal="center" vertical="center"/>
    </xf>
    <xf numFmtId="2" fontId="18" fillId="0" borderId="0">
      <alignment horizontal="center" vertical="center"/>
    </xf>
    <xf numFmtId="2" fontId="16" fillId="0" borderId="0" applyProtection="0">
      <alignment horizontal="center" vertical="center"/>
    </xf>
    <xf numFmtId="2" fontId="17" fillId="0" borderId="0" applyFill="0" applyBorder="0" applyProtection="0">
      <alignment vertical="center"/>
    </xf>
    <xf numFmtId="2" fontId="16" fillId="0" borderId="0" applyProtection="0">
      <alignment horizontal="center" vertical="center"/>
    </xf>
    <xf numFmtId="2" fontId="17" fillId="0" borderId="0" applyFill="0" applyBorder="0" applyProtection="0">
      <alignment vertical="center"/>
    </xf>
    <xf numFmtId="2" fontId="24" fillId="0" borderId="0" applyNumberFormat="0" applyFill="0" applyBorder="0" applyAlignment="0" applyProtection="0">
      <alignment vertical="center"/>
    </xf>
    <xf numFmtId="2" fontId="25" fillId="0" borderId="0" applyNumberFormat="0" applyFill="0" applyBorder="0" applyAlignment="0" applyProtection="0">
      <alignment vertical="center"/>
    </xf>
    <xf numFmtId="2" fontId="24" fillId="0" borderId="0" applyNumberFormat="0" applyFill="0" applyBorder="0" applyAlignment="0" applyProtection="0">
      <alignment vertical="center"/>
    </xf>
    <xf numFmtId="2" fontId="25" fillId="0" borderId="0" applyNumberFormat="0" applyFill="0" applyBorder="0" applyAlignment="0" applyProtection="0">
      <alignment vertical="center"/>
    </xf>
  </cellStyleXfs>
  <cellXfs count="233">
    <xf numFmtId="2" fontId="0" fillId="0" borderId="0" xfId="0">
      <alignment vertical="center"/>
    </xf>
    <xf numFmtId="2" fontId="12" fillId="0" borderId="0" xfId="1">
      <alignment horizontal="right" vertical="center"/>
    </xf>
    <xf numFmtId="2" fontId="18" fillId="0" borderId="0" xfId="17">
      <alignment horizontal="center" vertical="center"/>
    </xf>
    <xf numFmtId="2" fontId="14" fillId="0" borderId="0" xfId="2">
      <alignment vertical="center"/>
    </xf>
    <xf numFmtId="1" fontId="23" fillId="9" borderId="0" xfId="16" applyNumberFormat="1">
      <alignment horizontal="center" vertical="center"/>
    </xf>
    <xf numFmtId="2" fontId="18" fillId="0" borderId="0" xfId="17" applyAlignment="1">
      <alignment horizontal="right" vertical="center"/>
    </xf>
    <xf numFmtId="164" fontId="16" fillId="0" borderId="0" xfId="20" applyNumberFormat="1">
      <alignment horizontal="center" vertical="center"/>
    </xf>
    <xf numFmtId="2" fontId="16" fillId="0" borderId="0" xfId="20">
      <alignment horizontal="center" vertical="center"/>
    </xf>
    <xf numFmtId="2" fontId="0" fillId="0" borderId="0" xfId="0" applyAlignment="1">
      <alignment horizontal="left" vertical="center" indent="2"/>
    </xf>
    <xf numFmtId="2" fontId="0" fillId="0" borderId="0" xfId="0" quotePrefix="1">
      <alignment vertical="center"/>
    </xf>
    <xf numFmtId="2" fontId="0" fillId="10" borderId="0" xfId="0" applyFill="1">
      <alignment vertical="center"/>
    </xf>
    <xf numFmtId="2" fontId="22" fillId="10" borderId="0" xfId="0" applyFont="1" applyFill="1">
      <alignment vertical="center"/>
    </xf>
    <xf numFmtId="2" fontId="0" fillId="0" borderId="0" xfId="0" applyAlignment="1">
      <alignment horizontal="right" vertical="center"/>
    </xf>
    <xf numFmtId="2" fontId="13" fillId="0" borderId="0" xfId="14">
      <alignment vertical="center"/>
    </xf>
    <xf numFmtId="2" fontId="23" fillId="0" borderId="0" xfId="16" applyFill="1">
      <alignment horizontal="center" vertical="center"/>
    </xf>
    <xf numFmtId="2" fontId="22" fillId="0" borderId="0" xfId="0" applyFont="1">
      <alignment vertical="center"/>
    </xf>
    <xf numFmtId="2" fontId="22" fillId="0" borderId="0" xfId="0" applyFont="1" applyAlignment="1">
      <alignment horizontal="right" vertical="center"/>
    </xf>
    <xf numFmtId="2" fontId="28" fillId="9" borderId="0" xfId="16" applyFont="1">
      <alignment horizontal="center" vertical="center"/>
    </xf>
    <xf numFmtId="2" fontId="29" fillId="0" borderId="0" xfId="14" applyFont="1">
      <alignment vertical="center"/>
    </xf>
    <xf numFmtId="1" fontId="23" fillId="0" borderId="0" xfId="16" applyNumberFormat="1" applyFill="1">
      <alignment horizontal="center" vertical="center"/>
    </xf>
    <xf numFmtId="2" fontId="23" fillId="0" borderId="0" xfId="0" applyFont="1">
      <alignment vertical="center"/>
    </xf>
    <xf numFmtId="2" fontId="23" fillId="9" borderId="0" xfId="16">
      <alignment horizontal="center" vertical="center"/>
    </xf>
    <xf numFmtId="2" fontId="15" fillId="0" borderId="0" xfId="0" applyFont="1">
      <alignment vertical="center"/>
    </xf>
    <xf numFmtId="2" fontId="21" fillId="0" borderId="0" xfId="0" applyFont="1">
      <alignment vertical="center"/>
    </xf>
    <xf numFmtId="2" fontId="30" fillId="0" borderId="0" xfId="0" applyFont="1">
      <alignment vertical="center"/>
    </xf>
    <xf numFmtId="2" fontId="13" fillId="0" borderId="0" xfId="0" applyFont="1">
      <alignment vertical="center"/>
    </xf>
    <xf numFmtId="2" fontId="0" fillId="10" borderId="0" xfId="0" applyFill="1" applyAlignment="1">
      <alignment horizontal="center" vertical="center"/>
    </xf>
    <xf numFmtId="2" fontId="15" fillId="0" borderId="0" xfId="0" applyFont="1" applyAlignment="1">
      <alignment horizontal="right" vertical="center"/>
    </xf>
    <xf numFmtId="2" fontId="13" fillId="0" borderId="0" xfId="0" applyFont="1" applyAlignment="1">
      <alignment horizontal="left" vertical="center"/>
    </xf>
    <xf numFmtId="166" fontId="0" fillId="0" borderId="0" xfId="0" applyNumberFormat="1">
      <alignment vertical="center"/>
    </xf>
    <xf numFmtId="167" fontId="0" fillId="0" borderId="0" xfId="0" applyNumberFormat="1">
      <alignment vertical="center"/>
    </xf>
    <xf numFmtId="2" fontId="13" fillId="0" borderId="0" xfId="0" applyFont="1" applyAlignment="1">
      <alignment horizontal="center" vertical="center"/>
    </xf>
    <xf numFmtId="2" fontId="31" fillId="0" borderId="0" xfId="0" applyFont="1">
      <alignment vertical="center"/>
    </xf>
    <xf numFmtId="2" fontId="0" fillId="0" borderId="0" xfId="0" applyAlignment="1">
      <alignment horizontal="left" vertical="center"/>
    </xf>
    <xf numFmtId="168" fontId="0" fillId="0" borderId="0" xfId="0" applyNumberFormat="1">
      <alignment vertical="center"/>
    </xf>
    <xf numFmtId="169" fontId="0" fillId="0" borderId="0" xfId="0" applyNumberFormat="1" applyAlignment="1">
      <alignment horizontal="left" vertical="center"/>
    </xf>
    <xf numFmtId="2" fontId="16" fillId="0" borderId="0" xfId="14" applyFont="1" applyAlignment="1">
      <alignment horizontal="left" vertical="center"/>
    </xf>
    <xf numFmtId="165" fontId="16" fillId="0" borderId="0" xfId="14" applyNumberFormat="1" applyFont="1" applyAlignment="1">
      <alignment horizontal="left" vertical="center"/>
    </xf>
    <xf numFmtId="1" fontId="23" fillId="9" borderId="0" xfId="0" applyNumberFormat="1" applyFont="1" applyFill="1" applyAlignment="1">
      <alignment horizontal="center" vertical="center"/>
    </xf>
    <xf numFmtId="2" fontId="23" fillId="9" borderId="0" xfId="0" applyFont="1" applyFill="1" applyAlignment="1">
      <alignment horizontal="center" vertical="center"/>
    </xf>
    <xf numFmtId="2" fontId="23" fillId="0" borderId="0" xfId="0" applyFont="1" applyAlignment="1">
      <alignment horizontal="center" vertical="center"/>
    </xf>
    <xf numFmtId="2" fontId="31" fillId="0" borderId="0" xfId="2" applyFont="1">
      <alignment vertical="center"/>
    </xf>
    <xf numFmtId="2" fontId="0" fillId="0" borderId="0" xfId="0" applyAlignment="1">
      <alignment vertical="top"/>
    </xf>
    <xf numFmtId="164" fontId="23" fillId="0" borderId="0" xfId="14" applyNumberFormat="1" applyFont="1" applyAlignment="1">
      <alignment horizontal="center" vertical="center"/>
    </xf>
    <xf numFmtId="172" fontId="0" fillId="0" borderId="0" xfId="0" applyNumberFormat="1" applyAlignment="1">
      <alignment horizontal="left" vertical="center"/>
    </xf>
    <xf numFmtId="172" fontId="0" fillId="0" borderId="0" xfId="0" applyNumberFormat="1">
      <alignment vertical="center"/>
    </xf>
    <xf numFmtId="2" fontId="33" fillId="0" borderId="0" xfId="0" applyFont="1" applyAlignment="1">
      <alignment horizontal="right" vertical="center"/>
    </xf>
    <xf numFmtId="167" fontId="0" fillId="0" borderId="0" xfId="0" applyNumberFormat="1" applyAlignment="1">
      <alignment horizontal="left" vertical="center"/>
    </xf>
    <xf numFmtId="173" fontId="0" fillId="0" borderId="0" xfId="0" applyNumberFormat="1" applyAlignment="1">
      <alignment horizontal="left" vertical="center"/>
    </xf>
    <xf numFmtId="167" fontId="16" fillId="0" borderId="0" xfId="14" applyNumberFormat="1" applyFont="1" applyAlignment="1">
      <alignment horizontal="left" vertical="center"/>
    </xf>
    <xf numFmtId="2" fontId="0" fillId="0" borderId="0" xfId="0" applyAlignment="1">
      <alignment horizontal="center" vertical="center"/>
    </xf>
    <xf numFmtId="2" fontId="0" fillId="0" borderId="0" xfId="0" applyAlignment="1">
      <alignment horizontal="left" vertical="center" wrapText="1"/>
    </xf>
    <xf numFmtId="2" fontId="0" fillId="0" borderId="0" xfId="0" applyAlignment="1">
      <alignment vertical="center" wrapText="1"/>
    </xf>
    <xf numFmtId="2" fontId="0" fillId="0" borderId="0" xfId="0" applyAlignment="1">
      <alignment horizontal="right" vertical="center" wrapText="1"/>
    </xf>
    <xf numFmtId="166" fontId="0" fillId="0" borderId="0" xfId="0" applyNumberFormat="1" applyAlignment="1">
      <alignment horizontal="left" vertical="center"/>
    </xf>
    <xf numFmtId="2" fontId="29" fillId="0" borderId="0" xfId="0" applyFont="1">
      <alignment vertical="center"/>
    </xf>
    <xf numFmtId="2" fontId="0" fillId="0" borderId="0" xfId="0" applyAlignment="1">
      <alignment horizontal="left" vertical="top" wrapText="1"/>
    </xf>
    <xf numFmtId="2" fontId="22" fillId="0" borderId="0" xfId="0" applyFont="1" applyAlignment="1">
      <alignment vertical="center" wrapText="1"/>
    </xf>
    <xf numFmtId="170" fontId="0" fillId="0" borderId="0" xfId="0" applyNumberFormat="1">
      <alignment vertical="center"/>
    </xf>
    <xf numFmtId="170" fontId="23" fillId="9" borderId="0" xfId="16" applyNumberFormat="1">
      <alignment horizontal="center" vertical="center"/>
    </xf>
    <xf numFmtId="2" fontId="34" fillId="0" borderId="0" xfId="14" applyFont="1">
      <alignment vertical="center"/>
    </xf>
    <xf numFmtId="1" fontId="23" fillId="9" borderId="0" xfId="0" applyNumberFormat="1" applyFont="1" applyFill="1" applyAlignment="1">
      <alignment horizontal="center" vertical="top" wrapText="1"/>
    </xf>
    <xf numFmtId="2" fontId="16" fillId="0" borderId="0" xfId="14" applyFont="1">
      <alignment vertical="center"/>
    </xf>
    <xf numFmtId="1" fontId="16" fillId="0" borderId="0" xfId="14" applyNumberFormat="1" applyFont="1" applyAlignment="1">
      <alignment horizontal="center" vertical="center"/>
    </xf>
    <xf numFmtId="2" fontId="16" fillId="0" borderId="0" xfId="14" applyFont="1" applyAlignment="1">
      <alignment horizontal="center" vertical="center"/>
    </xf>
    <xf numFmtId="164" fontId="16" fillId="0" borderId="0" xfId="14" applyNumberFormat="1" applyFont="1" applyAlignment="1">
      <alignment horizontal="center" vertical="center"/>
    </xf>
    <xf numFmtId="176" fontId="16" fillId="0" borderId="0" xfId="14" applyNumberFormat="1" applyFont="1" applyAlignment="1">
      <alignment horizontal="center" vertical="center"/>
    </xf>
    <xf numFmtId="176" fontId="22" fillId="0" borderId="0" xfId="14" applyNumberFormat="1" applyFont="1" applyAlignment="1">
      <alignment horizontal="center" vertical="center"/>
    </xf>
    <xf numFmtId="170" fontId="23" fillId="0" borderId="0" xfId="16" applyNumberFormat="1" applyFill="1">
      <alignment horizontal="center" vertical="center"/>
    </xf>
    <xf numFmtId="2" fontId="15" fillId="0" borderId="0" xfId="0" applyFont="1" applyAlignment="1">
      <alignment horizontal="right" vertical="center" wrapText="1"/>
    </xf>
    <xf numFmtId="2" fontId="23" fillId="0" borderId="0" xfId="0" applyFont="1" applyAlignment="1">
      <alignment horizontal="center" vertical="center" wrapText="1"/>
    </xf>
    <xf numFmtId="174" fontId="16" fillId="0" borderId="0" xfId="14" applyNumberFormat="1" applyFont="1" applyAlignment="1">
      <alignment horizontal="center" vertical="center"/>
    </xf>
    <xf numFmtId="1" fontId="16" fillId="0" borderId="7" xfId="14" applyNumberFormat="1" applyFont="1" applyBorder="1" applyAlignment="1">
      <alignment horizontal="center" vertical="center"/>
    </xf>
    <xf numFmtId="1" fontId="23" fillId="9" borderId="0" xfId="0" applyNumberFormat="1" applyFont="1" applyFill="1" applyAlignment="1">
      <alignment horizontal="center" vertical="center" wrapText="1"/>
    </xf>
    <xf numFmtId="178" fontId="0" fillId="0" borderId="0" xfId="0" applyNumberFormat="1" applyAlignment="1">
      <alignment horizontal="right" vertical="center"/>
    </xf>
    <xf numFmtId="1" fontId="23" fillId="0" borderId="0" xfId="0" applyNumberFormat="1" applyFont="1" applyAlignment="1">
      <alignment horizontal="center" vertical="center" wrapText="1"/>
    </xf>
    <xf numFmtId="0" fontId="0" fillId="0" borderId="0" xfId="0" applyNumberFormat="1" applyAlignment="1">
      <alignment horizontal="left" vertical="center"/>
    </xf>
    <xf numFmtId="179" fontId="16" fillId="0" borderId="0" xfId="14" applyNumberFormat="1" applyFont="1" applyAlignment="1">
      <alignment horizontal="left" vertical="center"/>
    </xf>
    <xf numFmtId="171" fontId="16" fillId="0" borderId="0" xfId="14" applyNumberFormat="1" applyFont="1" applyAlignment="1">
      <alignment horizontal="center" vertical="center"/>
    </xf>
    <xf numFmtId="179" fontId="0" fillId="0" borderId="0" xfId="0" applyNumberFormat="1" applyAlignment="1">
      <alignment horizontal="center" vertical="center"/>
    </xf>
    <xf numFmtId="0" fontId="16" fillId="0" borderId="0" xfId="14" applyNumberFormat="1" applyFont="1" applyAlignment="1">
      <alignment horizontal="left" vertical="center"/>
    </xf>
    <xf numFmtId="179" fontId="16" fillId="0" borderId="0" xfId="14" applyNumberFormat="1" applyFont="1" applyAlignment="1">
      <alignment horizontal="center" vertical="center"/>
    </xf>
    <xf numFmtId="181" fontId="0" fillId="0" borderId="0" xfId="0" applyNumberFormat="1" applyAlignment="1">
      <alignment horizontal="left" vertical="center"/>
    </xf>
    <xf numFmtId="181" fontId="16" fillId="0" borderId="0" xfId="14" applyNumberFormat="1" applyFont="1" applyAlignment="1">
      <alignment horizontal="center" vertical="center"/>
    </xf>
    <xf numFmtId="1" fontId="0" fillId="0" borderId="6" xfId="0" applyNumberFormat="1" applyBorder="1" applyAlignment="1">
      <alignment horizontal="center" vertical="center"/>
    </xf>
    <xf numFmtId="1" fontId="16" fillId="0" borderId="6" xfId="14" applyNumberFormat="1" applyFont="1" applyBorder="1" applyAlignment="1">
      <alignment horizontal="center" vertical="center"/>
    </xf>
    <xf numFmtId="2" fontId="0" fillId="0" borderId="6" xfId="0" applyBorder="1" applyAlignment="1">
      <alignment horizontal="center" vertical="center"/>
    </xf>
    <xf numFmtId="2" fontId="16" fillId="0" borderId="6" xfId="14" applyFont="1" applyBorder="1" applyAlignment="1">
      <alignment horizontal="center" vertical="center"/>
    </xf>
    <xf numFmtId="164" fontId="23" fillId="10" borderId="0" xfId="14" applyNumberFormat="1" applyFont="1" applyFill="1" applyAlignment="1">
      <alignment horizontal="center" vertical="center"/>
    </xf>
    <xf numFmtId="2" fontId="13" fillId="10" borderId="0" xfId="14" applyFill="1">
      <alignment vertical="center"/>
    </xf>
    <xf numFmtId="164" fontId="23" fillId="10" borderId="0" xfId="14" applyNumberFormat="1" applyFont="1" applyFill="1" applyAlignment="1">
      <alignment horizontal="left" vertical="center"/>
    </xf>
    <xf numFmtId="2" fontId="16" fillId="10" borderId="0" xfId="14" applyFont="1" applyFill="1" applyAlignment="1">
      <alignment horizontal="right" vertical="center"/>
    </xf>
    <xf numFmtId="2" fontId="0" fillId="10" borderId="0" xfId="0" applyFill="1" applyAlignment="1">
      <alignment horizontal="right" vertical="center"/>
    </xf>
    <xf numFmtId="2" fontId="16" fillId="10" borderId="0" xfId="14" applyFont="1" applyFill="1">
      <alignment vertical="center"/>
    </xf>
    <xf numFmtId="2" fontId="16" fillId="10" borderId="0" xfId="0" applyFont="1" applyFill="1">
      <alignment vertical="center"/>
    </xf>
    <xf numFmtId="179" fontId="0" fillId="0" borderId="0" xfId="0" applyNumberFormat="1">
      <alignment vertical="center"/>
    </xf>
    <xf numFmtId="181" fontId="16" fillId="0" borderId="0" xfId="14" applyNumberFormat="1" applyFont="1" applyAlignment="1">
      <alignment horizontal="left" vertical="center"/>
    </xf>
    <xf numFmtId="175" fontId="0" fillId="0" borderId="0" xfId="0" applyNumberFormat="1" applyAlignment="1">
      <alignment horizontal="center" vertical="center"/>
    </xf>
    <xf numFmtId="181" fontId="0" fillId="0" borderId="0" xfId="0" applyNumberFormat="1" applyAlignment="1">
      <alignment horizontal="center" vertical="center"/>
    </xf>
    <xf numFmtId="2" fontId="16" fillId="0" borderId="0" xfId="14" applyFont="1" applyAlignment="1">
      <alignment vertical="center" wrapText="1"/>
    </xf>
    <xf numFmtId="177" fontId="16" fillId="0" borderId="0" xfId="0" applyNumberFormat="1" applyFont="1" applyAlignment="1">
      <alignment horizontal="center" vertical="center" wrapText="1"/>
    </xf>
    <xf numFmtId="2" fontId="23" fillId="9" borderId="0" xfId="0" applyFont="1" applyFill="1" applyAlignment="1">
      <alignment horizontal="center" vertical="center" wrapText="1"/>
    </xf>
    <xf numFmtId="177" fontId="0" fillId="0" borderId="0" xfId="0" applyNumberFormat="1" applyAlignment="1">
      <alignment horizontal="center" vertical="center"/>
    </xf>
    <xf numFmtId="164" fontId="16" fillId="0" borderId="0" xfId="14" applyNumberFormat="1" applyFont="1" applyAlignment="1">
      <alignment horizontal="right" vertical="center"/>
    </xf>
    <xf numFmtId="164" fontId="16" fillId="10" borderId="0" xfId="14" applyNumberFormat="1" applyFont="1" applyFill="1" applyAlignment="1">
      <alignment horizontal="center" vertical="center"/>
    </xf>
    <xf numFmtId="2" fontId="16" fillId="0" borderId="0" xfId="14" applyFont="1" applyAlignment="1">
      <alignment horizontal="right" vertical="center"/>
    </xf>
    <xf numFmtId="2" fontId="38" fillId="0" borderId="0" xfId="1" applyFont="1">
      <alignment horizontal="right" vertical="center"/>
    </xf>
    <xf numFmtId="2" fontId="23" fillId="0" borderId="0" xfId="2" applyFont="1">
      <alignment vertical="center"/>
    </xf>
    <xf numFmtId="2" fontId="41" fillId="0" borderId="0" xfId="2" applyFont="1">
      <alignment vertical="center"/>
    </xf>
    <xf numFmtId="2" fontId="39" fillId="0" borderId="0" xfId="0" applyFont="1">
      <alignment vertical="center"/>
    </xf>
    <xf numFmtId="2" fontId="39" fillId="0" borderId="0" xfId="0" applyFont="1" applyAlignment="1">
      <alignment horizontal="right" vertical="center"/>
    </xf>
    <xf numFmtId="2" fontId="42" fillId="9" borderId="0" xfId="16" applyFont="1">
      <alignment horizontal="center" vertical="center"/>
    </xf>
    <xf numFmtId="2" fontId="39" fillId="0" borderId="0" xfId="14" applyFont="1">
      <alignment vertical="center"/>
    </xf>
    <xf numFmtId="1" fontId="42" fillId="9" borderId="0" xfId="16" applyNumberFormat="1" applyFont="1">
      <alignment horizontal="center" vertical="center"/>
    </xf>
    <xf numFmtId="2" fontId="40" fillId="0" borderId="0" xfId="14" applyFont="1">
      <alignment vertical="center"/>
    </xf>
    <xf numFmtId="170" fontId="42" fillId="9" borderId="0" xfId="16" applyNumberFormat="1" applyFont="1">
      <alignment horizontal="center" vertical="center"/>
    </xf>
    <xf numFmtId="170" fontId="39" fillId="0" borderId="0" xfId="0" applyNumberFormat="1" applyFont="1">
      <alignment vertical="center"/>
    </xf>
    <xf numFmtId="170" fontId="42" fillId="0" borderId="0" xfId="16" applyNumberFormat="1" applyFont="1" applyFill="1">
      <alignment horizontal="center" vertical="center"/>
    </xf>
    <xf numFmtId="2" fontId="41" fillId="0" borderId="0" xfId="0" applyFont="1">
      <alignment vertical="center"/>
    </xf>
    <xf numFmtId="2" fontId="39" fillId="0" borderId="0" xfId="0" applyFont="1" applyAlignment="1">
      <alignment vertical="center" wrapText="1"/>
    </xf>
    <xf numFmtId="2" fontId="39" fillId="0" borderId="0" xfId="0" applyFont="1" applyAlignment="1">
      <alignment horizontal="right" vertical="center" wrapText="1"/>
    </xf>
    <xf numFmtId="165" fontId="42" fillId="9" borderId="0" xfId="0" applyNumberFormat="1" applyFont="1" applyFill="1" applyAlignment="1">
      <alignment horizontal="center" vertical="center" wrapText="1"/>
    </xf>
    <xf numFmtId="165" fontId="42" fillId="0" borderId="0" xfId="0" applyNumberFormat="1" applyFont="1" applyAlignment="1">
      <alignment horizontal="center" vertical="center" wrapText="1"/>
    </xf>
    <xf numFmtId="2" fontId="42" fillId="0" borderId="0" xfId="0" applyFont="1" applyAlignment="1">
      <alignment horizontal="center" vertical="center" wrapText="1"/>
    </xf>
    <xf numFmtId="2" fontId="42" fillId="0" borderId="0" xfId="16" applyFont="1" applyFill="1">
      <alignment horizontal="center" vertical="center"/>
    </xf>
    <xf numFmtId="1" fontId="42" fillId="9" borderId="0" xfId="0" applyNumberFormat="1" applyFont="1" applyFill="1" applyAlignment="1">
      <alignment horizontal="center" vertical="center"/>
    </xf>
    <xf numFmtId="2" fontId="42" fillId="0" borderId="0" xfId="0" applyFont="1" applyAlignment="1">
      <alignment horizontal="center" vertical="center"/>
    </xf>
    <xf numFmtId="1" fontId="42" fillId="0" borderId="0" xfId="16" applyNumberFormat="1" applyFont="1" applyFill="1">
      <alignment horizontal="center" vertical="center"/>
    </xf>
    <xf numFmtId="2" fontId="42" fillId="9" borderId="0" xfId="0" applyFont="1" applyFill="1" applyAlignment="1">
      <alignment horizontal="center" vertical="center"/>
    </xf>
    <xf numFmtId="2" fontId="39" fillId="0" borderId="0" xfId="0" applyFont="1" applyAlignment="1">
      <alignment horizontal="left" vertical="top" wrapText="1"/>
    </xf>
    <xf numFmtId="1" fontId="42" fillId="9" borderId="0" xfId="0" applyNumberFormat="1" applyFont="1" applyFill="1" applyAlignment="1">
      <alignment horizontal="center" vertical="top" wrapText="1"/>
    </xf>
    <xf numFmtId="1" fontId="42" fillId="0" borderId="0" xfId="0" applyNumberFormat="1" applyFont="1" applyAlignment="1">
      <alignment horizontal="center" vertical="top" wrapText="1"/>
    </xf>
    <xf numFmtId="2" fontId="39" fillId="0" borderId="0" xfId="0" applyFont="1" applyAlignment="1">
      <alignment horizontal="left" vertical="top"/>
    </xf>
    <xf numFmtId="2" fontId="39" fillId="0" borderId="0" xfId="0" applyFont="1" applyAlignment="1">
      <alignment horizontal="center" vertical="top" wrapText="1"/>
    </xf>
    <xf numFmtId="181" fontId="39" fillId="0" borderId="0" xfId="14" applyNumberFormat="1" applyFont="1" applyAlignment="1">
      <alignment horizontal="left" vertical="center"/>
    </xf>
    <xf numFmtId="167" fontId="39" fillId="0" borderId="0" xfId="0" applyNumberFormat="1" applyFont="1" applyAlignment="1">
      <alignment horizontal="center" vertical="top" wrapText="1"/>
    </xf>
    <xf numFmtId="169" fontId="39" fillId="0" borderId="0" xfId="0" applyNumberFormat="1" applyFont="1" applyAlignment="1">
      <alignment horizontal="left" vertical="center"/>
    </xf>
    <xf numFmtId="2" fontId="39" fillId="0" borderId="0" xfId="14" applyFont="1" applyAlignment="1">
      <alignment horizontal="left" vertical="center"/>
    </xf>
    <xf numFmtId="168" fontId="39" fillId="0" borderId="0" xfId="0" applyNumberFormat="1" applyFont="1">
      <alignment vertical="center"/>
    </xf>
    <xf numFmtId="2" fontId="39" fillId="0" borderId="0" xfId="14" applyFont="1" applyAlignment="1">
      <alignment horizontal="center" vertical="center"/>
    </xf>
    <xf numFmtId="1" fontId="39" fillId="0" borderId="0" xfId="14" applyNumberFormat="1" applyFont="1" applyAlignment="1">
      <alignment horizontal="center" vertical="center"/>
    </xf>
    <xf numFmtId="167" fontId="39" fillId="0" borderId="0" xfId="0" applyNumberFormat="1" applyFont="1">
      <alignment vertical="center"/>
    </xf>
    <xf numFmtId="2" fontId="39" fillId="0" borderId="0" xfId="0" applyFont="1" applyAlignment="1">
      <alignment horizontal="left" vertical="center"/>
    </xf>
    <xf numFmtId="2" fontId="44" fillId="0" borderId="0" xfId="0" applyFont="1">
      <alignment vertical="center"/>
    </xf>
    <xf numFmtId="164" fontId="42" fillId="0" borderId="0" xfId="14" applyNumberFormat="1" applyFont="1" applyAlignment="1">
      <alignment horizontal="center" vertical="center"/>
    </xf>
    <xf numFmtId="164" fontId="39" fillId="0" borderId="0" xfId="14" applyNumberFormat="1" applyFont="1" applyAlignment="1">
      <alignment horizontal="center" vertical="center"/>
    </xf>
    <xf numFmtId="176" fontId="45" fillId="0" borderId="0" xfId="14" applyNumberFormat="1" applyFont="1" applyAlignment="1">
      <alignment horizontal="center" vertical="center"/>
    </xf>
    <xf numFmtId="181" fontId="39" fillId="0" borderId="0" xfId="0" applyNumberFormat="1" applyFont="1" applyAlignment="1">
      <alignment horizontal="right" vertical="center"/>
    </xf>
    <xf numFmtId="176" fontId="39" fillId="0" borderId="0" xfId="14" applyNumberFormat="1" applyFont="1" applyAlignment="1">
      <alignment horizontal="center" vertical="center"/>
    </xf>
    <xf numFmtId="2" fontId="39" fillId="0" borderId="0" xfId="0" applyFont="1" applyAlignment="1">
      <alignment horizontal="center" vertical="center"/>
    </xf>
    <xf numFmtId="181" fontId="39" fillId="0" borderId="0" xfId="0" applyNumberFormat="1" applyFont="1" applyAlignment="1">
      <alignment horizontal="left" vertical="center"/>
    </xf>
    <xf numFmtId="181" fontId="39" fillId="0" borderId="0" xfId="0" applyNumberFormat="1" applyFont="1" applyAlignment="1">
      <alignment horizontal="center" vertical="center" wrapText="1"/>
    </xf>
    <xf numFmtId="181" fontId="39" fillId="0" borderId="0" xfId="14" applyNumberFormat="1" applyFont="1" applyAlignment="1">
      <alignment horizontal="center" vertical="center"/>
    </xf>
    <xf numFmtId="181" fontId="39" fillId="0" borderId="0" xfId="0" applyNumberFormat="1" applyFont="1" applyAlignment="1">
      <alignment horizontal="center" vertical="center"/>
    </xf>
    <xf numFmtId="2" fontId="39" fillId="0" borderId="0" xfId="0" applyFont="1" applyAlignment="1">
      <alignment vertical="top"/>
    </xf>
    <xf numFmtId="1" fontId="39" fillId="0" borderId="6" xfId="0" applyNumberFormat="1" applyFont="1" applyBorder="1" applyAlignment="1">
      <alignment horizontal="center" vertical="center"/>
    </xf>
    <xf numFmtId="1" fontId="39" fillId="0" borderId="6" xfId="14" applyNumberFormat="1" applyFont="1" applyBorder="1" applyAlignment="1">
      <alignment horizontal="center" vertical="center"/>
    </xf>
    <xf numFmtId="2" fontId="39" fillId="0" borderId="6" xfId="0" applyFont="1" applyBorder="1" applyAlignment="1">
      <alignment horizontal="center" vertical="center"/>
    </xf>
    <xf numFmtId="2" fontId="39" fillId="0" borderId="6" xfId="14" applyFont="1" applyBorder="1" applyAlignment="1">
      <alignment horizontal="center" vertical="center"/>
    </xf>
    <xf numFmtId="1" fontId="39" fillId="0" borderId="0" xfId="0" applyNumberFormat="1" applyFont="1" applyAlignment="1">
      <alignment horizontal="center" vertical="center"/>
    </xf>
    <xf numFmtId="2" fontId="48" fillId="0" borderId="0" xfId="0" applyFont="1" applyAlignment="1">
      <alignment horizontal="center" vertical="top" wrapText="1"/>
    </xf>
    <xf numFmtId="2" fontId="0" fillId="0" borderId="0" xfId="0" applyAlignment="1">
      <alignment horizontal="right" vertical="center" wrapText="1"/>
    </xf>
    <xf numFmtId="2" fontId="0" fillId="0" borderId="0" xfId="0" applyAlignment="1">
      <alignment vertical="center" wrapText="1"/>
    </xf>
    <xf numFmtId="2" fontId="16" fillId="0" borderId="0" xfId="16" applyFont="1" applyFill="1">
      <alignment horizontal="center" vertical="center"/>
    </xf>
    <xf numFmtId="2" fontId="0" fillId="0" borderId="0" xfId="0" applyAlignment="1">
      <alignment horizontal="center" vertical="center"/>
    </xf>
    <xf numFmtId="2" fontId="0" fillId="0" borderId="0" xfId="0" applyAlignment="1">
      <alignment horizontal="right" vertical="center"/>
    </xf>
    <xf numFmtId="2" fontId="0" fillId="0" borderId="0" xfId="0">
      <alignment vertical="center"/>
    </xf>
    <xf numFmtId="2" fontId="16" fillId="10" borderId="0" xfId="14" applyFont="1" applyFill="1" applyAlignment="1">
      <alignment horizontal="right" vertical="center"/>
    </xf>
    <xf numFmtId="2" fontId="0" fillId="10" borderId="0" xfId="0" applyFill="1" applyAlignment="1">
      <alignment horizontal="right" vertical="center"/>
    </xf>
    <xf numFmtId="2" fontId="41" fillId="0" borderId="6" xfId="14" applyFont="1" applyBorder="1">
      <alignment vertical="center"/>
    </xf>
    <xf numFmtId="2" fontId="41" fillId="0" borderId="6" xfId="0" applyFont="1" applyBorder="1">
      <alignment vertical="center"/>
    </xf>
    <xf numFmtId="2" fontId="41" fillId="0" borderId="6" xfId="0" applyFont="1" applyBorder="1" applyAlignment="1">
      <alignment horizontal="center" vertical="center"/>
    </xf>
    <xf numFmtId="2" fontId="41" fillId="0" borderId="6" xfId="0" applyFont="1" applyBorder="1" applyAlignment="1">
      <alignment horizontal="left" vertical="center"/>
    </xf>
    <xf numFmtId="2" fontId="39" fillId="0" borderId="0" xfId="0" applyFont="1" applyAlignment="1">
      <alignment vertical="center" wrapText="1"/>
    </xf>
    <xf numFmtId="2" fontId="32" fillId="0" borderId="0" xfId="0" applyFont="1" applyAlignment="1">
      <alignment horizontal="left" vertical="center" wrapText="1"/>
    </xf>
    <xf numFmtId="2" fontId="0" fillId="0" borderId="0" xfId="0" applyAlignment="1">
      <alignment horizontal="left" vertical="center" wrapText="1"/>
    </xf>
    <xf numFmtId="2" fontId="0" fillId="0" borderId="0" xfId="0" applyAlignment="1">
      <alignment horizontal="left" vertical="center"/>
    </xf>
    <xf numFmtId="2" fontId="15" fillId="0" borderId="0" xfId="0" applyFont="1">
      <alignment vertical="center"/>
    </xf>
    <xf numFmtId="166" fontId="0" fillId="0" borderId="0" xfId="0" applyNumberFormat="1" applyAlignment="1">
      <alignment horizontal="left" vertical="center"/>
    </xf>
    <xf numFmtId="166" fontId="0" fillId="0" borderId="0" xfId="0" applyNumberFormat="1">
      <alignment vertical="center"/>
    </xf>
    <xf numFmtId="2" fontId="13" fillId="0" borderId="0" xfId="0" applyFont="1">
      <alignment vertical="center"/>
    </xf>
    <xf numFmtId="164" fontId="0" fillId="0" borderId="0" xfId="0" applyNumberFormat="1" applyAlignment="1">
      <alignment horizontal="left" vertical="center"/>
    </xf>
    <xf numFmtId="2" fontId="39" fillId="0" borderId="0" xfId="0" applyFont="1" applyAlignment="1">
      <alignment horizontal="left" vertical="top" wrapText="1"/>
    </xf>
    <xf numFmtId="2" fontId="39" fillId="0" borderId="0" xfId="0" applyFont="1" applyAlignment="1">
      <alignment horizontal="right" vertical="center" wrapText="1"/>
    </xf>
    <xf numFmtId="2" fontId="0" fillId="0" borderId="0" xfId="0" applyAlignment="1">
      <alignment vertical="top" wrapText="1"/>
    </xf>
    <xf numFmtId="2" fontId="39" fillId="0" borderId="0" xfId="14" applyFont="1" applyAlignment="1">
      <alignment vertical="center" wrapText="1"/>
    </xf>
    <xf numFmtId="2" fontId="39" fillId="0" borderId="0" xfId="0" applyFont="1">
      <alignment vertical="center"/>
    </xf>
    <xf numFmtId="164" fontId="39" fillId="0" borderId="0" xfId="14" applyNumberFormat="1" applyFont="1" applyAlignment="1">
      <alignment horizontal="center" vertical="center"/>
    </xf>
    <xf numFmtId="2" fontId="39" fillId="0" borderId="0" xfId="0" applyFont="1" applyAlignment="1">
      <alignment horizontal="center" vertical="center"/>
    </xf>
    <xf numFmtId="2" fontId="39" fillId="0" borderId="0" xfId="0" applyFont="1" applyAlignment="1">
      <alignment horizontal="center" vertical="center" wrapText="1"/>
    </xf>
    <xf numFmtId="2" fontId="39" fillId="0" borderId="0" xfId="0" applyFont="1" applyAlignment="1">
      <alignment horizontal="left" vertical="center" wrapText="1"/>
    </xf>
    <xf numFmtId="2" fontId="23" fillId="0" borderId="0" xfId="0" applyFont="1" applyAlignment="1">
      <alignment horizontal="center" vertical="center"/>
    </xf>
    <xf numFmtId="2" fontId="39" fillId="0" borderId="0" xfId="0" applyFont="1" applyAlignment="1">
      <alignment vertical="top" wrapText="1"/>
    </xf>
    <xf numFmtId="2" fontId="39" fillId="0" borderId="0" xfId="0" applyFont="1" applyAlignment="1">
      <alignment horizontal="center" vertical="top" wrapText="1"/>
    </xf>
    <xf numFmtId="2" fontId="39" fillId="0" borderId="8" xfId="0" applyFont="1" applyBorder="1" applyAlignment="1">
      <alignment horizontal="left" vertical="center" wrapText="1" indent="2"/>
    </xf>
    <xf numFmtId="2" fontId="39" fillId="0" borderId="0" xfId="0" applyFont="1" applyAlignment="1">
      <alignment horizontal="left" vertical="center" wrapText="1" indent="2"/>
    </xf>
    <xf numFmtId="2" fontId="41" fillId="0" borderId="6" xfId="0" applyFont="1" applyBorder="1" applyAlignment="1">
      <alignment horizontal="center" vertical="center" wrapText="1"/>
    </xf>
    <xf numFmtId="2" fontId="41" fillId="0" borderId="6" xfId="0" applyFont="1" applyBorder="1" applyAlignment="1">
      <alignment vertical="center" wrapText="1"/>
    </xf>
    <xf numFmtId="164" fontId="41" fillId="0" borderId="6" xfId="14" applyNumberFormat="1" applyFont="1" applyBorder="1" applyAlignment="1">
      <alignment horizontal="center" vertical="center"/>
    </xf>
    <xf numFmtId="2" fontId="42" fillId="0" borderId="0" xfId="0" applyFont="1" applyAlignment="1">
      <alignment horizontal="left" vertical="center"/>
    </xf>
    <xf numFmtId="2" fontId="39" fillId="0" borderId="0" xfId="0" applyFont="1" applyAlignment="1">
      <alignment horizontal="left" vertical="center"/>
    </xf>
    <xf numFmtId="164" fontId="39" fillId="0" borderId="0" xfId="14" applyNumberFormat="1" applyFont="1" applyAlignment="1">
      <alignment horizontal="left" vertical="center"/>
    </xf>
    <xf numFmtId="2" fontId="23" fillId="9" borderId="0" xfId="0" applyFont="1" applyFill="1" applyAlignment="1">
      <alignment horizontal="center" vertical="center" wrapText="1"/>
    </xf>
    <xf numFmtId="2" fontId="13" fillId="0" borderId="0" xfId="14">
      <alignment vertical="center"/>
    </xf>
    <xf numFmtId="2" fontId="0" fillId="0" borderId="0" xfId="0" applyAlignment="1">
      <alignment horizontal="left" vertical="top" wrapText="1"/>
    </xf>
    <xf numFmtId="164" fontId="16" fillId="0" borderId="0" xfId="14" applyNumberFormat="1" applyFont="1" applyAlignment="1">
      <alignment horizontal="center" vertical="center"/>
    </xf>
    <xf numFmtId="2" fontId="16" fillId="0" borderId="0" xfId="14" applyFont="1" applyAlignment="1">
      <alignment horizontal="left" vertical="center"/>
    </xf>
    <xf numFmtId="2" fontId="16" fillId="0" borderId="0" xfId="14" applyFont="1" applyAlignment="1">
      <alignment vertical="center" wrapText="1"/>
    </xf>
    <xf numFmtId="2" fontId="31" fillId="0" borderId="6" xfId="0" applyFont="1" applyBorder="1" applyAlignment="1">
      <alignment horizontal="center" vertical="center" wrapText="1"/>
    </xf>
    <xf numFmtId="2" fontId="31" fillId="0" borderId="6" xfId="0" applyFont="1" applyBorder="1" applyAlignment="1">
      <alignment vertical="center" wrapText="1"/>
    </xf>
    <xf numFmtId="164" fontId="31" fillId="0" borderId="6" xfId="14" applyNumberFormat="1" applyFont="1" applyBorder="1" applyAlignment="1">
      <alignment horizontal="center" vertical="center"/>
    </xf>
    <xf numFmtId="2" fontId="31" fillId="0" borderId="6" xfId="0" applyFont="1" applyBorder="1" applyAlignment="1">
      <alignment horizontal="center" vertical="center"/>
    </xf>
    <xf numFmtId="2" fontId="31" fillId="0" borderId="6" xfId="0" applyFont="1" applyBorder="1" applyAlignment="1">
      <alignment horizontal="left" vertical="center"/>
    </xf>
    <xf numFmtId="2" fontId="37" fillId="0" borderId="6" xfId="14" applyFont="1" applyBorder="1">
      <alignment vertical="center"/>
    </xf>
    <xf numFmtId="2" fontId="31" fillId="0" borderId="6" xfId="0" applyFont="1" applyBorder="1">
      <alignment vertical="center"/>
    </xf>
    <xf numFmtId="164" fontId="16" fillId="10" borderId="0" xfId="14" applyNumberFormat="1" applyFont="1" applyFill="1" applyAlignment="1">
      <alignment horizontal="right" vertical="center"/>
    </xf>
    <xf numFmtId="177" fontId="16" fillId="0" borderId="0" xfId="14" applyNumberFormat="1" applyFont="1" applyAlignment="1">
      <alignment horizontal="center" vertical="center" wrapText="1"/>
    </xf>
    <xf numFmtId="177" fontId="16" fillId="0" borderId="0" xfId="0" applyNumberFormat="1" applyFont="1" applyAlignment="1">
      <alignment horizontal="center" vertical="center" wrapText="1"/>
    </xf>
    <xf numFmtId="2" fontId="0" fillId="0" borderId="0" xfId="0" applyAlignment="1">
      <alignment horizontal="center" vertical="center" wrapText="1"/>
    </xf>
    <xf numFmtId="164" fontId="16" fillId="0" borderId="7" xfId="14" applyNumberFormat="1" applyFont="1" applyBorder="1" applyAlignment="1">
      <alignment horizontal="center" vertical="center"/>
    </xf>
    <xf numFmtId="2" fontId="0" fillId="0" borderId="7" xfId="0" applyBorder="1" applyAlignment="1">
      <alignment horizontal="center" vertical="center"/>
    </xf>
    <xf numFmtId="177" fontId="0" fillId="0" borderId="0" xfId="0" applyNumberFormat="1" applyAlignment="1">
      <alignment horizontal="center" vertical="center"/>
    </xf>
    <xf numFmtId="164" fontId="16" fillId="10" borderId="0" xfId="14" applyNumberFormat="1" applyFont="1" applyFill="1" applyAlignment="1">
      <alignment horizontal="center" vertical="center"/>
    </xf>
    <xf numFmtId="2" fontId="0" fillId="10" borderId="0" xfId="0" applyFill="1">
      <alignment vertical="center"/>
    </xf>
    <xf numFmtId="2" fontId="16" fillId="0" borderId="0" xfId="14" applyFont="1" applyAlignment="1">
      <alignment horizontal="right" vertical="center"/>
    </xf>
    <xf numFmtId="164" fontId="16" fillId="0" borderId="0" xfId="14" applyNumberFormat="1" applyFont="1" applyAlignment="1">
      <alignment horizontal="right" vertical="center"/>
    </xf>
    <xf numFmtId="2" fontId="16" fillId="0" borderId="0" xfId="14" applyFont="1" applyAlignment="1">
      <alignment horizontal="center" vertical="center"/>
    </xf>
    <xf numFmtId="2" fontId="16" fillId="0" borderId="7" xfId="14" applyFont="1" applyBorder="1" applyAlignment="1">
      <alignment horizontal="center" vertical="center"/>
    </xf>
    <xf numFmtId="2" fontId="0" fillId="0" borderId="7" xfId="0" applyBorder="1">
      <alignment vertical="center"/>
    </xf>
    <xf numFmtId="180" fontId="0" fillId="0" borderId="0" xfId="0" applyNumberFormat="1" applyAlignment="1">
      <alignment horizontal="center" vertical="center"/>
    </xf>
    <xf numFmtId="180" fontId="16" fillId="0" borderId="0" xfId="14" applyNumberFormat="1" applyFont="1">
      <alignment vertical="center"/>
    </xf>
    <xf numFmtId="180" fontId="16" fillId="0" borderId="0" xfId="0" applyNumberFormat="1" applyFont="1">
      <alignment vertical="center"/>
    </xf>
    <xf numFmtId="2" fontId="16" fillId="0" borderId="0" xfId="0" applyFont="1" applyAlignment="1">
      <alignment horizontal="right" vertical="center"/>
    </xf>
  </cellXfs>
  <cellStyles count="26">
    <cellStyle name="Bad" xfId="4" builtinId="27" hidden="1"/>
    <cellStyle name="Calculation" xfId="8" builtinId="22" hidden="1"/>
    <cellStyle name="Calculation" xfId="18" builtinId="22" hidden="1"/>
    <cellStyle name="Calculation" xfId="20" builtinId="22"/>
    <cellStyle name="Check Cell" xfId="10" builtinId="23" hidden="1"/>
    <cellStyle name="Emphasis" xfId="15" xr:uid="{00000000-0005-0000-0000-000005000000}"/>
    <cellStyle name="Explanatory Text" xfId="13" builtinId="53" hidden="1"/>
    <cellStyle name="Explanatory Text" xfId="19" builtinId="53" hidden="1"/>
    <cellStyle name="Explanatory Text" xfId="21" builtinId="53" hidden="1"/>
    <cellStyle name="Followed Hyperlink" xfId="23" builtinId="9" hidden="1"/>
    <cellStyle name="Followed Hyperlink" xfId="25" builtinId="9" hidden="1"/>
    <cellStyle name="Good" xfId="3" builtinId="26" hidden="1"/>
    <cellStyle name="Heading 1" xfId="1" builtinId="16" customBuiltin="1"/>
    <cellStyle name="Heading 2" xfId="2" builtinId="17" customBuiltin="1"/>
    <cellStyle name="Hyperlink" xfId="22" builtinId="8" hidden="1"/>
    <cellStyle name="Hyperlink" xfId="24" builtinId="8" hidden="1"/>
    <cellStyle name="Input" xfId="6" builtinId="20" hidden="1"/>
    <cellStyle name="Input" xfId="16" builtinId="20" customBuiltin="1"/>
    <cellStyle name="Linked Cell" xfId="9" builtinId="24" hidden="1"/>
    <cellStyle name="Neutral" xfId="5" builtinId="28" hidden="1"/>
    <cellStyle name="Normal" xfId="0" builtinId="0"/>
    <cellStyle name="Note" xfId="12" builtinId="10" hidden="1"/>
    <cellStyle name="Output" xfId="7" builtinId="21" hidden="1"/>
    <cellStyle name="Units" xfId="14" xr:uid="{00000000-0005-0000-0000-000017000000}"/>
    <cellStyle name="Validation" xfId="17" xr:uid="{00000000-0005-0000-0000-000018000000}"/>
    <cellStyle name="Warning Text" xfId="11" builtinId="11" hidden="1"/>
  </cellStyles>
  <dxfs count="2">
    <dxf>
      <font>
        <b/>
        <i val="0"/>
        <color rgb="FF0000FF"/>
      </font>
      <fill>
        <patternFill patternType="none">
          <bgColor auto="1"/>
        </patternFill>
      </fill>
    </dxf>
    <dxf>
      <font>
        <b/>
        <i val="0"/>
        <color rgb="FF9C0006"/>
      </font>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13</xdr:col>
      <xdr:colOff>533400</xdr:colOff>
      <xdr:row>303</xdr:row>
      <xdr:rowOff>0</xdr:rowOff>
    </xdr:from>
    <xdr:ext cx="28575" cy="209550"/>
    <xdr:sp macro="" textlink="">
      <xdr:nvSpPr>
        <xdr:cNvPr id="2" name="Text Box 35">
          <a:extLst>
            <a:ext uri="{FF2B5EF4-FFF2-40B4-BE49-F238E27FC236}">
              <a16:creationId xmlns:a16="http://schemas.microsoft.com/office/drawing/2014/main" id="{00000000-0008-0000-0400-000002000000}"/>
            </a:ext>
          </a:extLst>
        </xdr:cNvPr>
        <xdr:cNvSpPr txBox="1">
          <a:spLocks noChangeArrowheads="1"/>
        </xdr:cNvSpPr>
      </xdr:nvSpPr>
      <xdr:spPr bwMode="auto">
        <a:xfrm>
          <a:off x="7820025" y="37233225"/>
          <a:ext cx="28575" cy="209550"/>
        </a:xfrm>
        <a:prstGeom prst="rect">
          <a:avLst/>
        </a:prstGeom>
        <a:noFill/>
        <a:ln w="9525">
          <a:noFill/>
          <a:miter lim="800000"/>
          <a:headEnd/>
          <a:tailEnd/>
        </a:ln>
      </xdr:spPr>
      <xdr:txBody>
        <a:bodyPr wrap="none" lIns="27432" tIns="22860" rIns="0" bIns="0" anchor="t" upright="1">
          <a:spAutoFit/>
        </a:bodyPr>
        <a:lstStyle/>
        <a:p>
          <a:endParaRPr lang="en-US"/>
        </a:p>
      </xdr:txBody>
    </xdr:sp>
    <xdr:clientData/>
  </xdr:oneCellAnchor>
  <xdr:oneCellAnchor>
    <xdr:from>
      <xdr:col>2</xdr:col>
      <xdr:colOff>0</xdr:colOff>
      <xdr:row>70</xdr:row>
      <xdr:rowOff>95250</xdr:rowOff>
    </xdr:from>
    <xdr:ext cx="1247776" cy="264560"/>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00000000-0008-0000-0400-00001E000000}"/>
                </a:ext>
              </a:extLst>
            </xdr:cNvPr>
            <xdr:cNvSpPr txBox="1"/>
          </xdr:nvSpPr>
          <xdr:spPr>
            <a:xfrm>
              <a:off x="1009650" y="9639300"/>
              <a:ext cx="1247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r>
                        <a:rPr lang="en-US" sz="1100" b="0" i="1">
                          <a:latin typeface="Cambria Math"/>
                          <a:ea typeface="Cambria Math"/>
                        </a:rPr>
                        <m:t>𝑇</m:t>
                      </m:r>
                    </m:e>
                    <m:sub>
                      <m:r>
                        <a:rPr lang="en-US" sz="1100" b="0" i="1">
                          <a:latin typeface="Cambria Math"/>
                        </a:rPr>
                        <m:t>𝐶</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𝑇</m:t>
                      </m:r>
                    </m:e>
                    <m:sub>
                      <m:r>
                        <a:rPr lang="en-US" sz="1100" b="0" i="1">
                          <a:latin typeface="Cambria Math"/>
                        </a:rPr>
                        <m:t>𝑖</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𝑇</m:t>
                      </m:r>
                    </m:e>
                    <m:sub>
                      <m:r>
                        <a:rPr lang="en-US" sz="1100" b="0" i="1">
                          <a:latin typeface="Cambria Math"/>
                        </a:rPr>
                        <m:t>𝑚𝑖𝑛</m:t>
                      </m:r>
                    </m:sub>
                  </m:sSub>
                  <m:r>
                    <a:rPr lang="en-US" sz="1100" b="0" i="1">
                      <a:latin typeface="Cambria Math"/>
                      <a:ea typeface="Cambria Math"/>
                    </a:rPr>
                    <m:t>=</m:t>
                  </m:r>
                </m:oMath>
              </a14:m>
              <a:r>
                <a:rPr lang="en-US" sz="1100"/>
                <a:t>  </a:t>
              </a:r>
            </a:p>
          </xdr:txBody>
        </xdr:sp>
      </mc:Choice>
      <mc:Fallback xmlns="">
        <xdr:sp macro="" textlink="">
          <xdr:nvSpPr>
            <xdr:cNvPr id="30" name="TextBox 29"/>
            <xdr:cNvSpPr txBox="1"/>
          </xdr:nvSpPr>
          <xdr:spPr>
            <a:xfrm>
              <a:off x="1009650" y="9639300"/>
              <a:ext cx="1247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rPr>
                <a:t>〖</a:t>
              </a:r>
              <a:r>
                <a:rPr lang="en-US" sz="1100" i="0">
                  <a:latin typeface="Cambria Math"/>
                  <a:ea typeface="Cambria Math"/>
                </a:rPr>
                <a:t>∆</a:t>
              </a:r>
              <a:r>
                <a:rPr lang="en-US" sz="1100" b="0" i="0">
                  <a:latin typeface="Cambria Math"/>
                  <a:ea typeface="Cambria Math"/>
                </a:rPr>
                <a:t>𝑇〗_</a:t>
              </a:r>
              <a:r>
                <a:rPr lang="en-US" sz="1100" b="0" i="0">
                  <a:latin typeface="Cambria Math"/>
                </a:rPr>
                <a:t>𝐶=𝑇_𝑖−𝑇_𝑚𝑖𝑛</a:t>
              </a:r>
              <a:r>
                <a:rPr lang="en-US" sz="1100" b="0" i="0">
                  <a:latin typeface="Cambria Math"/>
                  <a:ea typeface="Cambria Math"/>
                </a:rPr>
                <a:t>=</a:t>
              </a:r>
              <a:r>
                <a:rPr lang="en-US" sz="1100"/>
                <a:t>  </a:t>
              </a:r>
            </a:p>
          </xdr:txBody>
        </xdr:sp>
      </mc:Fallback>
    </mc:AlternateContent>
    <xdr:clientData/>
  </xdr:oneCellAnchor>
  <xdr:oneCellAnchor>
    <xdr:from>
      <xdr:col>3</xdr:col>
      <xdr:colOff>209550</xdr:colOff>
      <xdr:row>18</xdr:row>
      <xdr:rowOff>104775</xdr:rowOff>
    </xdr:from>
    <xdr:ext cx="419100" cy="264560"/>
    <mc:AlternateContent xmlns:mc="http://schemas.openxmlformats.org/markup-compatibility/2006" xmlns:a14="http://schemas.microsoft.com/office/drawing/2010/main">
      <mc:Choice Requires="a14">
        <xdr:sp macro="" textlink="">
          <xdr:nvSpPr>
            <xdr:cNvPr id="45" name="TextBox 44">
              <a:extLst>
                <a:ext uri="{FF2B5EF4-FFF2-40B4-BE49-F238E27FC236}">
                  <a16:creationId xmlns:a16="http://schemas.microsoft.com/office/drawing/2014/main" id="{00000000-0008-0000-0400-00002D000000}"/>
                </a:ext>
              </a:extLst>
            </xdr:cNvPr>
            <xdr:cNvSpPr txBox="1"/>
          </xdr:nvSpPr>
          <xdr:spPr>
            <a:xfrm>
              <a:off x="1866900" y="2828925"/>
              <a:ext cx="4191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a:ea typeface="Cambria Math"/>
                      </a:rPr>
                      <m:t>𝛼</m:t>
                    </m:r>
                    <m:r>
                      <a:rPr lang="en-US" sz="1100" b="0" i="1">
                        <a:latin typeface="Cambria Math"/>
                        <a:ea typeface="Cambria Math"/>
                      </a:rPr>
                      <m:t>=</m:t>
                    </m:r>
                  </m:oMath>
                </m:oMathPara>
              </a14:m>
              <a:endParaRPr lang="en-US" sz="1100"/>
            </a:p>
          </xdr:txBody>
        </xdr:sp>
      </mc:Choice>
      <mc:Fallback xmlns="">
        <xdr:sp macro="" textlink="">
          <xdr:nvSpPr>
            <xdr:cNvPr id="45" name="TextBox 44"/>
            <xdr:cNvSpPr txBox="1"/>
          </xdr:nvSpPr>
          <xdr:spPr>
            <a:xfrm>
              <a:off x="1866900" y="2828925"/>
              <a:ext cx="4191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𝛼</a:t>
              </a:r>
              <a:r>
                <a:rPr lang="en-US" sz="1100" b="0" i="0">
                  <a:latin typeface="Cambria Math"/>
                  <a:ea typeface="Cambria Math"/>
                </a:rPr>
                <a:t>=</a:t>
              </a:r>
              <a:endParaRPr lang="en-US" sz="1100"/>
            </a:p>
          </xdr:txBody>
        </xdr:sp>
      </mc:Fallback>
    </mc:AlternateContent>
    <xdr:clientData/>
  </xdr:oneCellAnchor>
  <xdr:oneCellAnchor>
    <xdr:from>
      <xdr:col>0</xdr:col>
      <xdr:colOff>352425</xdr:colOff>
      <xdr:row>60</xdr:row>
      <xdr:rowOff>114300</xdr:rowOff>
    </xdr:from>
    <xdr:ext cx="914400" cy="264560"/>
    <mc:AlternateContent xmlns:mc="http://schemas.openxmlformats.org/markup-compatibility/2006" xmlns:a14="http://schemas.microsoft.com/office/drawing/2010/main">
      <mc:Choice Requires="a14">
        <xdr:sp macro="" textlink="">
          <xdr:nvSpPr>
            <xdr:cNvPr id="46" name="TextBox 45">
              <a:extLst>
                <a:ext uri="{FF2B5EF4-FFF2-40B4-BE49-F238E27FC236}">
                  <a16:creationId xmlns:a16="http://schemas.microsoft.com/office/drawing/2014/main" id="{00000000-0008-0000-0400-00002E000000}"/>
                </a:ext>
              </a:extLst>
            </xdr:cNvPr>
            <xdr:cNvSpPr txBox="1"/>
          </xdr:nvSpPr>
          <xdr:spPr>
            <a:xfrm>
              <a:off x="352425" y="9839826"/>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𝑇</m:t>
                        </m:r>
                      </m:e>
                      <m:sub>
                        <m:r>
                          <a:rPr lang="en-US" sz="1100" b="0" i="1">
                            <a:latin typeface="Cambria Math"/>
                          </a:rPr>
                          <m:t>𝑖</m:t>
                        </m:r>
                      </m:sub>
                    </m:sSub>
                    <m:r>
                      <a:rPr lang="en-US" sz="1100" b="0" i="1">
                        <a:latin typeface="Cambria Math"/>
                      </a:rPr>
                      <m:t>=</m:t>
                    </m:r>
                  </m:oMath>
                </m:oMathPara>
              </a14:m>
              <a:endParaRPr lang="en-US" sz="1100"/>
            </a:p>
          </xdr:txBody>
        </xdr:sp>
      </mc:Choice>
      <mc:Fallback xmlns="">
        <xdr:sp macro="" textlink="">
          <xdr:nvSpPr>
            <xdr:cNvPr id="46" name="TextBox 45"/>
            <xdr:cNvSpPr txBox="1"/>
          </xdr:nvSpPr>
          <xdr:spPr>
            <a:xfrm>
              <a:off x="352425" y="9839826"/>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𝑇_𝑖=</a:t>
              </a:r>
              <a:endParaRPr lang="en-US" sz="1100"/>
            </a:p>
          </xdr:txBody>
        </xdr:sp>
      </mc:Fallback>
    </mc:AlternateContent>
    <xdr:clientData/>
  </xdr:oneCellAnchor>
  <xdr:oneCellAnchor>
    <xdr:from>
      <xdr:col>2</xdr:col>
      <xdr:colOff>38099</xdr:colOff>
      <xdr:row>74</xdr:row>
      <xdr:rowOff>104775</xdr:rowOff>
    </xdr:from>
    <xdr:ext cx="1390651" cy="264560"/>
    <mc:AlternateContent xmlns:mc="http://schemas.openxmlformats.org/markup-compatibility/2006" xmlns:a14="http://schemas.microsoft.com/office/drawing/2010/main">
      <mc:Choice Requires="a14">
        <xdr:sp macro="" textlink="">
          <xdr:nvSpPr>
            <xdr:cNvPr id="47" name="TextBox 46">
              <a:extLst>
                <a:ext uri="{FF2B5EF4-FFF2-40B4-BE49-F238E27FC236}">
                  <a16:creationId xmlns:a16="http://schemas.microsoft.com/office/drawing/2014/main" id="{00000000-0008-0000-0400-00002F000000}"/>
                </a:ext>
              </a:extLst>
            </xdr:cNvPr>
            <xdr:cNvSpPr txBox="1"/>
          </xdr:nvSpPr>
          <xdr:spPr>
            <a:xfrm>
              <a:off x="1047749" y="10296525"/>
              <a:ext cx="139065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r>
                        <a:rPr lang="en-US" sz="1100" b="0" i="1">
                          <a:latin typeface="Cambria Math"/>
                          <a:ea typeface="Cambria Math"/>
                        </a:rPr>
                        <m:t>𝑇</m:t>
                      </m:r>
                    </m:e>
                    <m:sub>
                      <m:r>
                        <a:rPr lang="en-US" sz="1100" b="0" i="1">
                          <a:latin typeface="Cambria Math"/>
                        </a:rPr>
                        <m:t>𝐻</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𝑇</m:t>
                      </m:r>
                    </m:e>
                    <m:sub>
                      <m:r>
                        <a:rPr lang="en-US" sz="1100" b="0" i="1">
                          <a:latin typeface="Cambria Math"/>
                        </a:rPr>
                        <m:t>𝑚𝑎𝑥</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𝑇</m:t>
                      </m:r>
                    </m:e>
                    <m:sub>
                      <m:r>
                        <a:rPr lang="en-US" sz="1100" b="0" i="1">
                          <a:latin typeface="Cambria Math"/>
                        </a:rPr>
                        <m:t>𝑖</m:t>
                      </m:r>
                    </m:sub>
                  </m:sSub>
                  <m:r>
                    <a:rPr lang="en-US" sz="1100" b="0" i="1">
                      <a:latin typeface="Cambria Math"/>
                      <a:ea typeface="Cambria Math"/>
                    </a:rPr>
                    <m:t>=</m:t>
                  </m:r>
                </m:oMath>
              </a14:m>
              <a:r>
                <a:rPr lang="en-US" sz="1100"/>
                <a:t>  </a:t>
              </a:r>
            </a:p>
          </xdr:txBody>
        </xdr:sp>
      </mc:Choice>
      <mc:Fallback xmlns="">
        <xdr:sp macro="" textlink="">
          <xdr:nvSpPr>
            <xdr:cNvPr id="47" name="TextBox 46"/>
            <xdr:cNvSpPr txBox="1"/>
          </xdr:nvSpPr>
          <xdr:spPr>
            <a:xfrm>
              <a:off x="1047749" y="10296525"/>
              <a:ext cx="139065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rPr>
                <a:t>〖</a:t>
              </a:r>
              <a:r>
                <a:rPr lang="en-US" sz="1100" i="0">
                  <a:latin typeface="Cambria Math"/>
                  <a:ea typeface="Cambria Math"/>
                </a:rPr>
                <a:t>∆</a:t>
              </a:r>
              <a:r>
                <a:rPr lang="en-US" sz="1100" b="0" i="0">
                  <a:latin typeface="Cambria Math"/>
                  <a:ea typeface="Cambria Math"/>
                </a:rPr>
                <a:t>𝑇〗_</a:t>
              </a:r>
              <a:r>
                <a:rPr lang="en-US" sz="1100" b="0" i="0">
                  <a:latin typeface="Cambria Math"/>
                </a:rPr>
                <a:t>𝐻=𝑇_𝑚𝑎𝑥−𝑇_𝑖</a:t>
              </a:r>
              <a:r>
                <a:rPr lang="en-US" sz="1100" b="0" i="0">
                  <a:latin typeface="Cambria Math"/>
                  <a:ea typeface="Cambria Math"/>
                </a:rPr>
                <a:t>=</a:t>
              </a:r>
              <a:r>
                <a:rPr lang="en-US" sz="1100"/>
                <a:t>  </a:t>
              </a:r>
            </a:p>
          </xdr:txBody>
        </xdr:sp>
      </mc:Fallback>
    </mc:AlternateContent>
    <xdr:clientData/>
  </xdr:oneCellAnchor>
  <xdr:oneCellAnchor>
    <xdr:from>
      <xdr:col>14</xdr:col>
      <xdr:colOff>457197</xdr:colOff>
      <xdr:row>79</xdr:row>
      <xdr:rowOff>66675</xdr:rowOff>
    </xdr:from>
    <xdr:ext cx="2095503" cy="277255"/>
    <mc:AlternateContent xmlns:mc="http://schemas.openxmlformats.org/markup-compatibility/2006" xmlns:a14="http://schemas.microsoft.com/office/drawing/2010/main">
      <mc:Choice Requires="a14">
        <xdr:sp macro="" textlink="">
          <xdr:nvSpPr>
            <xdr:cNvPr id="48" name="TextBox 47">
              <a:extLst>
                <a:ext uri="{FF2B5EF4-FFF2-40B4-BE49-F238E27FC236}">
                  <a16:creationId xmlns:a16="http://schemas.microsoft.com/office/drawing/2014/main" id="{00000000-0008-0000-0400-000030000000}"/>
                </a:ext>
              </a:extLst>
            </xdr:cNvPr>
            <xdr:cNvSpPr txBox="1"/>
          </xdr:nvSpPr>
          <xdr:spPr>
            <a:xfrm>
              <a:off x="8639172" y="13001625"/>
              <a:ext cx="2095503" cy="2772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𝐴</m:t>
                      </m:r>
                    </m:e>
                    <m:sub>
                      <m:r>
                        <a:rPr lang="en-US" sz="1100" b="0" i="1">
                          <a:latin typeface="Cambria Math"/>
                        </a:rPr>
                        <m:t>𝐶</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𝐴</m:t>
                      </m:r>
                    </m:e>
                    <m:sub>
                      <m:r>
                        <a:rPr lang="en-US" sz="1100" b="0" i="1">
                          <a:latin typeface="Cambria Math"/>
                        </a:rPr>
                        <m:t>𝑚𝑎𝑥</m:t>
                      </m:r>
                    </m:sub>
                  </m:sSub>
                  <m:r>
                    <a:rPr lang="en-US" sz="1100" b="0" i="1">
                      <a:latin typeface="Cambria Math"/>
                    </a:rPr>
                    <m:t>+</m:t>
                  </m:r>
                  <m:r>
                    <a:rPr lang="en-US" sz="1100" b="0" i="1">
                      <a:latin typeface="Cambria Math"/>
                    </a:rPr>
                    <m:t>𝐿</m:t>
                  </m:r>
                  <m:r>
                    <a:rPr lang="en-US" sz="1100" b="0" i="1">
                      <a:latin typeface="Cambria Math"/>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𝑇𝑈</m:t>
                      </m:r>
                    </m:sub>
                  </m:sSub>
                  <m:r>
                    <a:rPr lang="en-US" sz="1100" b="0" i="1">
                      <a:latin typeface="Cambria Math"/>
                      <a:ea typeface="Cambria Math"/>
                    </a:rPr>
                    <m:t>𝛼</m:t>
                  </m:r>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𝑇</m:t>
                      </m:r>
                    </m:e>
                    <m:sub>
                      <m:r>
                        <a:rPr lang="en-US" sz="1100" b="0" i="1">
                          <a:latin typeface="Cambria Math"/>
                          <a:ea typeface="Cambria Math"/>
                        </a:rPr>
                        <m:t>𝐶</m:t>
                      </m:r>
                    </m:sub>
                  </m:sSub>
                  <m:r>
                    <a:rPr lang="en-US" sz="1100" b="0" i="1">
                      <a:latin typeface="Cambria Math"/>
                      <a:ea typeface="Cambria Math"/>
                    </a:rPr>
                    <m:t>+</m:t>
                  </m:r>
                  <m:r>
                    <a:rPr lang="en-US" sz="1100" b="0" i="1">
                      <a:latin typeface="Cambria Math"/>
                      <a:ea typeface="Cambria Math"/>
                    </a:rPr>
                    <m:t>𝜀</m:t>
                  </m:r>
                  <m:r>
                    <a:rPr lang="en-US" sz="1100" b="0" i="1">
                      <a:latin typeface="Cambria Math"/>
                      <a:ea typeface="Cambria Math"/>
                    </a:rPr>
                    <m:t>)</m:t>
                  </m:r>
                </m:oMath>
              </a14:m>
              <a:r>
                <a:rPr lang="en-US" sz="1100"/>
                <a:t> = </a:t>
              </a:r>
            </a:p>
          </xdr:txBody>
        </xdr:sp>
      </mc:Choice>
      <mc:Fallback xmlns="">
        <xdr:sp macro="" textlink="">
          <xdr:nvSpPr>
            <xdr:cNvPr id="48" name="TextBox 47"/>
            <xdr:cNvSpPr txBox="1"/>
          </xdr:nvSpPr>
          <xdr:spPr>
            <a:xfrm>
              <a:off x="8639172" y="13001625"/>
              <a:ext cx="2095503" cy="2772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b="0" i="0">
                  <a:latin typeface="Cambria Math"/>
                </a:rPr>
                <a:t>𝐴_𝐶=𝐴_𝑚𝑎𝑥+𝐿(</a:t>
              </a:r>
              <a:r>
                <a:rPr lang="en-US" sz="1100" i="0">
                  <a:solidFill>
                    <a:schemeClr val="tx1"/>
                  </a:solidFill>
                  <a:effectLst/>
                  <a:latin typeface="Cambria Math"/>
                  <a:ea typeface="+mn-ea"/>
                  <a:cs typeface="+mn-cs"/>
                </a:rPr>
                <a:t>𝛾_</a:t>
              </a:r>
              <a:r>
                <a:rPr lang="en-US" sz="1100" b="0" i="0">
                  <a:solidFill>
                    <a:schemeClr val="tx1"/>
                  </a:solidFill>
                  <a:effectLst/>
                  <a:latin typeface="Cambria Math"/>
                  <a:ea typeface="+mn-ea"/>
                  <a:cs typeface="+mn-cs"/>
                </a:rPr>
                <a:t>𝑇𝑈</a:t>
              </a:r>
              <a:r>
                <a:rPr lang="en-US" sz="1100" b="0" i="0">
                  <a:solidFill>
                    <a:schemeClr val="tx1"/>
                  </a:solidFill>
                  <a:effectLst/>
                  <a:latin typeface="Cambria Math"/>
                  <a:ea typeface="Cambria Math"/>
                  <a:cs typeface="+mn-cs"/>
                </a:rPr>
                <a:t> </a:t>
              </a:r>
              <a:r>
                <a:rPr lang="en-US" sz="1100" b="0" i="0">
                  <a:latin typeface="Cambria Math"/>
                  <a:ea typeface="Cambria Math"/>
                </a:rPr>
                <a:t>𝛼∆𝑇_𝐶+𝜀)</a:t>
              </a:r>
              <a:r>
                <a:rPr lang="en-US" sz="1100"/>
                <a:t> = </a:t>
              </a:r>
            </a:p>
          </xdr:txBody>
        </xdr:sp>
      </mc:Fallback>
    </mc:AlternateContent>
    <xdr:clientData/>
  </xdr:oneCellAnchor>
  <xdr:oneCellAnchor>
    <xdr:from>
      <xdr:col>1</xdr:col>
      <xdr:colOff>9524</xdr:colOff>
      <xdr:row>79</xdr:row>
      <xdr:rowOff>104775</xdr:rowOff>
    </xdr:from>
    <xdr:ext cx="2543175" cy="274947"/>
    <mc:AlternateContent xmlns:mc="http://schemas.openxmlformats.org/markup-compatibility/2006" xmlns:a14="http://schemas.microsoft.com/office/drawing/2010/main">
      <mc:Choice Requires="a14">
        <xdr:sp macro="" textlink="">
          <xdr:nvSpPr>
            <xdr:cNvPr id="49" name="TextBox 48">
              <a:extLst>
                <a:ext uri="{FF2B5EF4-FFF2-40B4-BE49-F238E27FC236}">
                  <a16:creationId xmlns:a16="http://schemas.microsoft.com/office/drawing/2014/main" id="{00000000-0008-0000-0400-000031000000}"/>
                </a:ext>
              </a:extLst>
            </xdr:cNvPr>
            <xdr:cNvSpPr txBox="1"/>
          </xdr:nvSpPr>
          <xdr:spPr>
            <a:xfrm>
              <a:off x="514349" y="13258800"/>
              <a:ext cx="2543175"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𝐴</m:t>
                        </m:r>
                      </m:e>
                      <m:sub>
                        <m:r>
                          <a:rPr lang="en-US" sz="1100" b="0" i="1">
                            <a:latin typeface="Cambria Math"/>
                          </a:rPr>
                          <m:t>𝑒𝑥𝑝𝑛</m:t>
                        </m:r>
                      </m:sub>
                    </m:sSub>
                    <m:r>
                      <a:rPr lang="en-US" sz="1100" b="0" i="1">
                        <a:latin typeface="Cambria Math"/>
                      </a:rPr>
                      <m:t>=</m:t>
                    </m:r>
                    <m:r>
                      <a:rPr lang="en-US" sz="1100" b="0" i="1">
                        <a:latin typeface="Cambria Math"/>
                      </a:rPr>
                      <m:t>𝐿</m:t>
                    </m:r>
                    <m:d>
                      <m:dPr>
                        <m:ctrlPr>
                          <a:rPr lang="en-US" sz="1100" b="0" i="1">
                            <a:latin typeface="Cambria Math" panose="02040503050406030204" pitchFamily="18" charset="0"/>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𝑇𝑈</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𝑇</m:t>
                            </m:r>
                          </m:e>
                          <m:sub>
                            <m:r>
                              <a:rPr lang="en-US" sz="1100" b="0" i="1">
                                <a:latin typeface="Cambria Math"/>
                                <a:ea typeface="Cambria Math"/>
                              </a:rPr>
                              <m:t>𝐶</m:t>
                            </m:r>
                          </m:sub>
                        </m:sSub>
                        <m:r>
                          <a:rPr lang="en-US" sz="1100" b="0" i="1">
                            <a:latin typeface="Cambria Math"/>
                            <a:ea typeface="Cambria Math"/>
                          </a:rPr>
                          <m:t>𝛼</m:t>
                        </m:r>
                        <m:r>
                          <a:rPr lang="en-US" sz="1100" b="0" i="1">
                            <a:latin typeface="Cambria Math"/>
                            <a:ea typeface="Cambria Math"/>
                          </a:rPr>
                          <m:t>+</m:t>
                        </m:r>
                        <m:r>
                          <a:rPr lang="en-US" sz="1100" b="0" i="1">
                            <a:latin typeface="Cambria Math"/>
                            <a:ea typeface="Cambria Math"/>
                          </a:rPr>
                          <m:t>𝜀</m:t>
                        </m:r>
                      </m:e>
                    </m:d>
                    <m:func>
                      <m:funcPr>
                        <m:ctrlPr>
                          <a:rPr lang="en-US" sz="1100" b="0" i="1">
                            <a:solidFill>
                              <a:schemeClr val="tx1"/>
                            </a:solidFill>
                            <a:effectLst/>
                            <a:latin typeface="Cambria Math" panose="02040503050406030204" pitchFamily="18" charset="0"/>
                            <a:ea typeface="+mn-ea"/>
                            <a:cs typeface="+mn-cs"/>
                          </a:rPr>
                        </m:ctrlPr>
                      </m:funcPr>
                      <m:fName>
                        <m:r>
                          <m:rPr>
                            <m:sty m:val="p"/>
                          </m:rPr>
                          <a:rPr lang="en-US" sz="1100" b="0" i="0">
                            <a:solidFill>
                              <a:schemeClr val="tx1"/>
                            </a:solidFill>
                            <a:effectLst/>
                            <a:latin typeface="Cambria Math"/>
                            <a:ea typeface="+mn-ea"/>
                            <a:cs typeface="+mn-cs"/>
                          </a:rPr>
                          <m:t>cos</m:t>
                        </m:r>
                      </m:fName>
                      <m:e>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a:ea typeface="+mn-ea"/>
                                <a:cs typeface="+mn-cs"/>
                              </a:rPr>
                              <m:t>𝑆𝑘𝑒𝑤</m:t>
                            </m:r>
                          </m:e>
                        </m:d>
                        <m:r>
                          <a:rPr lang="en-US" sz="1100" b="0" i="1">
                            <a:solidFill>
                              <a:schemeClr val="tx1"/>
                            </a:solidFill>
                            <a:effectLst/>
                            <a:latin typeface="Cambria Math"/>
                            <a:ea typeface="+mn-ea"/>
                            <a:cs typeface="+mn-cs"/>
                          </a:rPr>
                          <m:t> </m:t>
                        </m:r>
                      </m:e>
                    </m:func>
                    <m:r>
                      <a:rPr lang="en-US" sz="1100" b="0" i="1">
                        <a:solidFill>
                          <a:schemeClr val="tx1"/>
                        </a:solidFill>
                        <a:effectLst/>
                        <a:latin typeface="Cambria Math"/>
                        <a:ea typeface="+mn-ea"/>
                        <a:cs typeface="+mn-cs"/>
                      </a:rPr>
                      <m:t>=</m:t>
                    </m:r>
                  </m:oMath>
                </m:oMathPara>
              </a14:m>
              <a:endParaRPr lang="en-US" sz="1100"/>
            </a:p>
          </xdr:txBody>
        </xdr:sp>
      </mc:Choice>
      <mc:Fallback xmlns="">
        <xdr:sp macro="" textlink="">
          <xdr:nvSpPr>
            <xdr:cNvPr id="49" name="TextBox 48">
              <a:extLst>
                <a:ext uri="{FF2B5EF4-FFF2-40B4-BE49-F238E27FC236}">
                  <a16:creationId xmlns:a16="http://schemas.microsoft.com/office/drawing/2014/main" xmlns:a14="http://schemas.microsoft.com/office/drawing/2010/main" xmlns="" id="{00000000-0008-0000-0400-000031000000}"/>
                </a:ext>
              </a:extLst>
            </xdr:cNvPr>
            <xdr:cNvSpPr txBox="1"/>
          </xdr:nvSpPr>
          <xdr:spPr>
            <a:xfrm>
              <a:off x="514349" y="13258800"/>
              <a:ext cx="2543175"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𝐴_𝑒𝑥𝑝𝑛=𝐿(</a:t>
              </a:r>
              <a:r>
                <a:rPr lang="en-US" sz="1100" i="0">
                  <a:solidFill>
                    <a:schemeClr val="tx1"/>
                  </a:solidFill>
                  <a:effectLst/>
                  <a:latin typeface="Cambria Math"/>
                  <a:ea typeface="+mn-ea"/>
                  <a:cs typeface="+mn-cs"/>
                </a:rPr>
                <a:t>𝛾_</a:t>
              </a:r>
              <a:r>
                <a:rPr lang="en-US" sz="1100" b="0" i="0">
                  <a:solidFill>
                    <a:schemeClr val="tx1"/>
                  </a:solidFill>
                  <a:effectLst/>
                  <a:latin typeface="Cambria Math"/>
                  <a:ea typeface="+mn-ea"/>
                  <a:cs typeface="+mn-cs"/>
                </a:rPr>
                <a:t>𝑇𝑈</a:t>
              </a:r>
              <a:r>
                <a:rPr lang="en-US" sz="1100" b="0" i="0">
                  <a:solidFill>
                    <a:schemeClr val="tx1"/>
                  </a:solidFill>
                  <a:effectLst/>
                  <a:latin typeface="Cambria Math"/>
                  <a:ea typeface="Cambria Math"/>
                  <a:cs typeface="+mn-cs"/>
                </a:rPr>
                <a:t> </a:t>
              </a:r>
              <a:r>
                <a:rPr lang="en-US" sz="1100" b="0" i="0">
                  <a:latin typeface="Cambria Math"/>
                  <a:ea typeface="Cambria Math"/>
                </a:rPr>
                <a:t>∆𝑇_𝐶 𝛼+𝜀)</a:t>
              </a:r>
              <a:r>
                <a:rPr lang="en-US" sz="1100" b="0" i="0">
                  <a:solidFill>
                    <a:schemeClr val="tx1"/>
                  </a:solidFill>
                  <a:effectLst/>
                  <a:latin typeface="Cambria Math"/>
                  <a:ea typeface="+mn-ea"/>
                  <a:cs typeface="+mn-cs"/>
                </a:rPr>
                <a:t>  cos⁡〖(𝑆𝑘𝑒𝑤)  〗=</a:t>
              </a:r>
              <a:endParaRPr lang="en-US" sz="1100"/>
            </a:p>
          </xdr:txBody>
        </xdr:sp>
      </mc:Fallback>
    </mc:AlternateContent>
    <xdr:clientData/>
  </xdr:oneCellAnchor>
  <xdr:oneCellAnchor>
    <xdr:from>
      <xdr:col>14</xdr:col>
      <xdr:colOff>438148</xdr:colOff>
      <xdr:row>81</xdr:row>
      <xdr:rowOff>76200</xdr:rowOff>
    </xdr:from>
    <xdr:ext cx="2228852" cy="277255"/>
    <mc:AlternateContent xmlns:mc="http://schemas.openxmlformats.org/markup-compatibility/2006" xmlns:a14="http://schemas.microsoft.com/office/drawing/2010/main">
      <mc:Choice Requires="a14">
        <xdr:sp macro="" textlink="">
          <xdr:nvSpPr>
            <xdr:cNvPr id="51" name="TextBox 50">
              <a:extLst>
                <a:ext uri="{FF2B5EF4-FFF2-40B4-BE49-F238E27FC236}">
                  <a16:creationId xmlns:a16="http://schemas.microsoft.com/office/drawing/2014/main" id="{00000000-0008-0000-0400-000033000000}"/>
                </a:ext>
              </a:extLst>
            </xdr:cNvPr>
            <xdr:cNvSpPr txBox="1"/>
          </xdr:nvSpPr>
          <xdr:spPr>
            <a:xfrm>
              <a:off x="8620123" y="13592175"/>
              <a:ext cx="2228852" cy="2772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𝐴</m:t>
                      </m:r>
                    </m:e>
                    <m:sub>
                      <m:r>
                        <a:rPr lang="en-US" sz="1100" b="0" i="1">
                          <a:latin typeface="Cambria Math"/>
                        </a:rPr>
                        <m:t>𝐻</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𝐴</m:t>
                      </m:r>
                    </m:e>
                    <m:sub>
                      <m:r>
                        <a:rPr lang="en-US" sz="1100" b="0" i="1">
                          <a:latin typeface="Cambria Math"/>
                        </a:rPr>
                        <m:t>𝑚𝑖𝑛</m:t>
                      </m:r>
                    </m:sub>
                  </m:sSub>
                  <m:r>
                    <a:rPr lang="en-US" sz="1100" b="0" i="1">
                      <a:latin typeface="Cambria Math"/>
                    </a:rPr>
                    <m:t>−</m:t>
                  </m:r>
                  <m:r>
                    <a:rPr lang="en-US" sz="1100" b="0" i="1">
                      <a:latin typeface="Cambria Math"/>
                    </a:rPr>
                    <m:t>𝐿</m:t>
                  </m:r>
                  <m:r>
                    <a:rPr lang="en-US" sz="1100" b="0" i="1">
                      <a:latin typeface="Cambria Math"/>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𝑇𝑈</m:t>
                      </m:r>
                    </m:sub>
                  </m:sSub>
                  <m:r>
                    <a:rPr lang="en-US" sz="1100" b="0" i="1">
                      <a:latin typeface="Cambria Math"/>
                      <a:ea typeface="Cambria Math"/>
                    </a:rPr>
                    <m:t>𝛼</m:t>
                  </m:r>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𝑇</m:t>
                      </m:r>
                    </m:e>
                    <m:sub>
                      <m:r>
                        <a:rPr lang="en-US" sz="1100" b="0" i="1">
                          <a:latin typeface="Cambria Math"/>
                          <a:ea typeface="Cambria Math"/>
                        </a:rPr>
                        <m:t>𝐻</m:t>
                      </m:r>
                    </m:sub>
                  </m:sSub>
                  <m:r>
                    <a:rPr lang="en-US" sz="1100" b="0" i="1">
                      <a:latin typeface="Cambria Math"/>
                      <a:ea typeface="Cambria Math"/>
                    </a:rPr>
                    <m:t>+</m:t>
                  </m:r>
                  <m:r>
                    <a:rPr lang="en-US" sz="1100" b="0" i="1">
                      <a:latin typeface="Cambria Math"/>
                      <a:ea typeface="Cambria Math"/>
                    </a:rPr>
                    <m:t>𝜀</m:t>
                  </m:r>
                  <m:r>
                    <a:rPr lang="en-US" sz="1100" b="0" i="1">
                      <a:latin typeface="Cambria Math"/>
                      <a:ea typeface="Cambria Math"/>
                    </a:rPr>
                    <m:t>)</m:t>
                  </m:r>
                </m:oMath>
              </a14:m>
              <a:r>
                <a:rPr lang="en-US" sz="1100"/>
                <a:t> =</a:t>
              </a:r>
            </a:p>
          </xdr:txBody>
        </xdr:sp>
      </mc:Choice>
      <mc:Fallback xmlns="">
        <xdr:sp macro="" textlink="">
          <xdr:nvSpPr>
            <xdr:cNvPr id="51" name="TextBox 50"/>
            <xdr:cNvSpPr txBox="1"/>
          </xdr:nvSpPr>
          <xdr:spPr>
            <a:xfrm>
              <a:off x="8620123" y="13592175"/>
              <a:ext cx="2228852" cy="2772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𝐴_𝐻=𝐴_𝑚𝑖𝑛−𝐿(</a:t>
              </a:r>
              <a:r>
                <a:rPr lang="en-US" sz="1100" i="0">
                  <a:solidFill>
                    <a:schemeClr val="tx1"/>
                  </a:solidFill>
                  <a:effectLst/>
                  <a:latin typeface="Cambria Math"/>
                  <a:ea typeface="+mn-ea"/>
                  <a:cs typeface="+mn-cs"/>
                </a:rPr>
                <a:t>𝛾_</a:t>
              </a:r>
              <a:r>
                <a:rPr lang="en-US" sz="1100" b="0" i="0">
                  <a:solidFill>
                    <a:schemeClr val="tx1"/>
                  </a:solidFill>
                  <a:effectLst/>
                  <a:latin typeface="Cambria Math"/>
                  <a:ea typeface="+mn-ea"/>
                  <a:cs typeface="+mn-cs"/>
                </a:rPr>
                <a:t>𝑇𝑈</a:t>
              </a:r>
              <a:r>
                <a:rPr lang="en-US" sz="1100" b="0" i="0">
                  <a:solidFill>
                    <a:schemeClr val="tx1"/>
                  </a:solidFill>
                  <a:effectLst/>
                  <a:latin typeface="Cambria Math"/>
                  <a:ea typeface="Cambria Math"/>
                  <a:cs typeface="+mn-cs"/>
                </a:rPr>
                <a:t> </a:t>
              </a:r>
              <a:r>
                <a:rPr lang="en-US" sz="1100" b="0" i="0">
                  <a:latin typeface="Cambria Math"/>
                  <a:ea typeface="Cambria Math"/>
                </a:rPr>
                <a:t>𝛼∆𝑇_𝐻+𝜀)</a:t>
              </a:r>
              <a:r>
                <a:rPr lang="en-US" sz="1100"/>
                <a:t> =</a:t>
              </a:r>
            </a:p>
          </xdr:txBody>
        </xdr:sp>
      </mc:Fallback>
    </mc:AlternateContent>
    <xdr:clientData/>
  </xdr:oneCellAnchor>
  <xdr:oneCellAnchor>
    <xdr:from>
      <xdr:col>1</xdr:col>
      <xdr:colOff>66673</xdr:colOff>
      <xdr:row>86</xdr:row>
      <xdr:rowOff>95250</xdr:rowOff>
    </xdr:from>
    <xdr:ext cx="2505077" cy="264560"/>
    <mc:AlternateContent xmlns:mc="http://schemas.openxmlformats.org/markup-compatibility/2006" xmlns:a14="http://schemas.microsoft.com/office/drawing/2010/main">
      <mc:Choice Requires="a14">
        <xdr:sp macro="" textlink="">
          <xdr:nvSpPr>
            <xdr:cNvPr id="53" name="TextBox 52">
              <a:extLst>
                <a:ext uri="{FF2B5EF4-FFF2-40B4-BE49-F238E27FC236}">
                  <a16:creationId xmlns:a16="http://schemas.microsoft.com/office/drawing/2014/main" id="{00000000-0008-0000-0400-000035000000}"/>
                </a:ext>
              </a:extLst>
            </xdr:cNvPr>
            <xdr:cNvSpPr txBox="1"/>
          </xdr:nvSpPr>
          <xdr:spPr>
            <a:xfrm>
              <a:off x="571498" y="14077950"/>
              <a:ext cx="25050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𝐴</m:t>
                        </m:r>
                      </m:e>
                      <m:sub>
                        <m:r>
                          <a:rPr lang="en-US" sz="1100" b="0" i="1">
                            <a:latin typeface="Cambria Math"/>
                          </a:rPr>
                          <m:t>𝑐𝑜𝑛𝑡</m:t>
                        </m:r>
                      </m:sub>
                    </m:sSub>
                    <m:r>
                      <a:rPr lang="en-US" sz="1100" b="0" i="1">
                        <a:latin typeface="Cambria Math"/>
                      </a:rPr>
                      <m:t>=</m:t>
                    </m:r>
                    <m:r>
                      <a:rPr lang="en-US" sz="1100" b="0" i="1">
                        <a:latin typeface="Cambria Math"/>
                      </a:rPr>
                      <m:t>𝐿</m:t>
                    </m:r>
                    <m:d>
                      <m:dPr>
                        <m:ctrlPr>
                          <a:rPr lang="en-US" sz="1100" b="0" i="1">
                            <a:latin typeface="Cambria Math" panose="02040503050406030204" pitchFamily="18" charset="0"/>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𝑇𝑈</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m:t>
                            </m:r>
                            <m:r>
                              <a:rPr lang="en-US" sz="1100" b="0" i="1">
                                <a:latin typeface="Cambria Math"/>
                                <a:ea typeface="Cambria Math"/>
                              </a:rPr>
                              <m:t>𝑇</m:t>
                            </m:r>
                          </m:e>
                          <m:sub>
                            <m:r>
                              <a:rPr lang="en-US" sz="1100" b="0" i="1">
                                <a:latin typeface="Cambria Math"/>
                                <a:ea typeface="Cambria Math"/>
                              </a:rPr>
                              <m:t>𝐻</m:t>
                            </m:r>
                          </m:sub>
                        </m:sSub>
                        <m:r>
                          <a:rPr lang="en-US" sz="1100" b="0" i="1">
                            <a:latin typeface="Cambria Math"/>
                            <a:ea typeface="Cambria Math"/>
                          </a:rPr>
                          <m:t>𝛼</m:t>
                        </m:r>
                        <m:r>
                          <a:rPr lang="en-US" sz="1100" b="0" i="1">
                            <a:latin typeface="Cambria Math"/>
                            <a:ea typeface="Cambria Math"/>
                          </a:rPr>
                          <m:t>−</m:t>
                        </m:r>
                        <m:r>
                          <a:rPr lang="en-US" sz="1100" b="0" i="1">
                            <a:latin typeface="Cambria Math"/>
                            <a:ea typeface="Cambria Math"/>
                          </a:rPr>
                          <m:t>𝜀</m:t>
                        </m:r>
                      </m:e>
                    </m:d>
                    <m:func>
                      <m:funcPr>
                        <m:ctrlPr>
                          <a:rPr lang="en-US" sz="1100" b="0" i="1">
                            <a:latin typeface="Cambria Math" panose="02040503050406030204" pitchFamily="18" charset="0"/>
                            <a:ea typeface="Cambria Math"/>
                          </a:rPr>
                        </m:ctrlPr>
                      </m:funcPr>
                      <m:fName>
                        <m:r>
                          <m:rPr>
                            <m:sty m:val="p"/>
                          </m:rPr>
                          <a:rPr lang="en-US" sz="1100" b="0" i="0">
                            <a:latin typeface="Cambria Math"/>
                            <a:ea typeface="Cambria Math"/>
                          </a:rPr>
                          <m:t>cos</m:t>
                        </m:r>
                      </m:fName>
                      <m:e>
                        <m:d>
                          <m:dPr>
                            <m:ctrlPr>
                              <a:rPr lang="en-US" sz="1100" b="0" i="1">
                                <a:latin typeface="Cambria Math" panose="02040503050406030204" pitchFamily="18" charset="0"/>
                                <a:ea typeface="Cambria Math"/>
                              </a:rPr>
                            </m:ctrlPr>
                          </m:dPr>
                          <m:e>
                            <m:r>
                              <a:rPr lang="en-US" sz="1100" b="0" i="1">
                                <a:latin typeface="Cambria Math"/>
                                <a:ea typeface="Cambria Math"/>
                              </a:rPr>
                              <m:t>𝑆𝑘𝑒𝑤</m:t>
                            </m:r>
                          </m:e>
                        </m:d>
                      </m:e>
                    </m:func>
                    <m:r>
                      <a:rPr lang="en-US" sz="1100" b="0" i="0">
                        <a:latin typeface="Cambria Math"/>
                        <a:ea typeface="Cambria Math"/>
                      </a:rPr>
                      <m:t>=</m:t>
                    </m:r>
                  </m:oMath>
                </m:oMathPara>
              </a14:m>
              <a:endParaRPr lang="en-US" sz="1100"/>
            </a:p>
          </xdr:txBody>
        </xdr:sp>
      </mc:Choice>
      <mc:Fallback xmlns="">
        <xdr:sp macro="" textlink="">
          <xdr:nvSpPr>
            <xdr:cNvPr id="53" name="TextBox 52">
              <a:extLst>
                <a:ext uri="{FF2B5EF4-FFF2-40B4-BE49-F238E27FC236}">
                  <a16:creationId xmlns:a16="http://schemas.microsoft.com/office/drawing/2014/main" xmlns:a14="http://schemas.microsoft.com/office/drawing/2010/main" xmlns="" id="{00000000-0008-0000-0400-000035000000}"/>
                </a:ext>
              </a:extLst>
            </xdr:cNvPr>
            <xdr:cNvSpPr txBox="1"/>
          </xdr:nvSpPr>
          <xdr:spPr>
            <a:xfrm>
              <a:off x="571498" y="14077950"/>
              <a:ext cx="250507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𝐴_𝑐𝑜𝑛𝑡=𝐿(</a:t>
              </a:r>
              <a:r>
                <a:rPr lang="en-US" sz="1100" i="0">
                  <a:solidFill>
                    <a:schemeClr val="tx1"/>
                  </a:solidFill>
                  <a:effectLst/>
                  <a:latin typeface="Cambria Math"/>
                  <a:ea typeface="+mn-ea"/>
                  <a:cs typeface="+mn-cs"/>
                </a:rPr>
                <a:t>𝛾_</a:t>
              </a:r>
              <a:r>
                <a:rPr lang="en-US" sz="1100" b="0" i="0">
                  <a:solidFill>
                    <a:schemeClr val="tx1"/>
                  </a:solidFill>
                  <a:effectLst/>
                  <a:latin typeface="Cambria Math"/>
                  <a:ea typeface="+mn-ea"/>
                  <a:cs typeface="+mn-cs"/>
                </a:rPr>
                <a:t>𝑇𝑈</a:t>
              </a:r>
              <a:r>
                <a:rPr lang="en-US" sz="1100" b="0" i="0">
                  <a:solidFill>
                    <a:schemeClr val="tx1"/>
                  </a:solidFill>
                  <a:effectLst/>
                  <a:latin typeface="Cambria Math"/>
                  <a:ea typeface="Cambria Math"/>
                  <a:cs typeface="+mn-cs"/>
                </a:rPr>
                <a:t> 〖</a:t>
              </a:r>
              <a:r>
                <a:rPr lang="en-US" sz="1100" b="0" i="0">
                  <a:latin typeface="Cambria Math"/>
                  <a:ea typeface="Cambria Math"/>
                </a:rPr>
                <a:t>∆𝑇〗_𝐻 𝛼−𝜀)  cos⁡(𝑆𝑘𝑒𝑤)=</a:t>
              </a:r>
              <a:endParaRPr lang="en-US" sz="1100"/>
            </a:p>
          </xdr:txBody>
        </xdr:sp>
      </mc:Fallback>
    </mc:AlternateContent>
    <xdr:clientData/>
  </xdr:oneCellAnchor>
  <xdr:oneCellAnchor>
    <xdr:from>
      <xdr:col>3</xdr:col>
      <xdr:colOff>76200</xdr:colOff>
      <xdr:row>27</xdr:row>
      <xdr:rowOff>142875</xdr:rowOff>
    </xdr:from>
    <xdr:ext cx="638175" cy="264560"/>
    <mc:AlternateContent xmlns:mc="http://schemas.openxmlformats.org/markup-compatibility/2006" xmlns:a14="http://schemas.microsoft.com/office/drawing/2010/main">
      <mc:Choice Requires="a14">
        <xdr:sp macro="" textlink="">
          <xdr:nvSpPr>
            <xdr:cNvPr id="81" name="TextBox 80">
              <a:extLst>
                <a:ext uri="{FF2B5EF4-FFF2-40B4-BE49-F238E27FC236}">
                  <a16:creationId xmlns:a16="http://schemas.microsoft.com/office/drawing/2014/main" id="{00000000-0008-0000-0400-000051000000}"/>
                </a:ext>
              </a:extLst>
            </xdr:cNvPr>
            <xdr:cNvSpPr txBox="1"/>
          </xdr:nvSpPr>
          <xdr:spPr>
            <a:xfrm>
              <a:off x="1857375" y="4514850"/>
              <a:ext cx="6381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𝑇𝑈</m:t>
                        </m:r>
                      </m:sub>
                    </m:sSub>
                    <m:r>
                      <a:rPr lang="en-US" sz="1100" b="0" i="1">
                        <a:latin typeface="Cambria Math"/>
                      </a:rPr>
                      <m:t>=</m:t>
                    </m:r>
                  </m:oMath>
                </m:oMathPara>
              </a14:m>
              <a:endParaRPr lang="en-US" sz="1100"/>
            </a:p>
          </xdr:txBody>
        </xdr:sp>
      </mc:Choice>
      <mc:Fallback xmlns="">
        <xdr:sp macro="" textlink="">
          <xdr:nvSpPr>
            <xdr:cNvPr id="81" name="TextBox 80">
              <a:extLst>
                <a:ext uri="{FF2B5EF4-FFF2-40B4-BE49-F238E27FC236}">
                  <a16:creationId xmlns:a16="http://schemas.microsoft.com/office/drawing/2014/main" xmlns:a14="http://schemas.microsoft.com/office/drawing/2010/main" xmlns="" id="{00000000-0008-0000-0400-000051000000}"/>
                </a:ext>
              </a:extLst>
            </xdr:cNvPr>
            <xdr:cNvSpPr txBox="1"/>
          </xdr:nvSpPr>
          <xdr:spPr>
            <a:xfrm>
              <a:off x="1857375" y="4514850"/>
              <a:ext cx="6381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𝑇𝑈=</a:t>
              </a:r>
              <a:endParaRPr lang="en-US" sz="1100"/>
            </a:p>
          </xdr:txBody>
        </xdr:sp>
      </mc:Fallback>
    </mc:AlternateContent>
    <xdr:clientData/>
  </xdr:oneCellAnchor>
  <xdr:oneCellAnchor>
    <xdr:from>
      <xdr:col>1</xdr:col>
      <xdr:colOff>447672</xdr:colOff>
      <xdr:row>108</xdr:row>
      <xdr:rowOff>95250</xdr:rowOff>
    </xdr:from>
    <xdr:ext cx="1533528" cy="274947"/>
    <mc:AlternateContent xmlns:mc="http://schemas.openxmlformats.org/markup-compatibility/2006" xmlns:a14="http://schemas.microsoft.com/office/drawing/2010/main">
      <mc:Choice Requires="a14">
        <xdr:sp macro="" textlink="">
          <xdr:nvSpPr>
            <xdr:cNvPr id="103" name="TextBox 102">
              <a:extLst>
                <a:ext uri="{FF2B5EF4-FFF2-40B4-BE49-F238E27FC236}">
                  <a16:creationId xmlns:a16="http://schemas.microsoft.com/office/drawing/2014/main" id="{00000000-0008-0000-0400-000067000000}"/>
                </a:ext>
              </a:extLst>
            </xdr:cNvPr>
            <xdr:cNvSpPr txBox="1"/>
          </xdr:nvSpPr>
          <xdr:spPr>
            <a:xfrm>
              <a:off x="952497" y="16040100"/>
              <a:ext cx="1533528"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𝐴</m:t>
                        </m:r>
                      </m:e>
                      <m:sub>
                        <m:r>
                          <a:rPr lang="en-US" sz="1100" b="0" i="1">
                            <a:latin typeface="Cambria Math"/>
                          </a:rPr>
                          <m:t>𝑚𝑖𝑛</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𝐴</m:t>
                        </m:r>
                      </m:e>
                      <m:sub>
                        <m:r>
                          <a:rPr lang="en-US" sz="1100" b="0" i="1">
                            <a:latin typeface="Cambria Math"/>
                          </a:rPr>
                          <m:t>𝐻</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𝐴</m:t>
                        </m:r>
                      </m:e>
                      <m:sub>
                        <m:r>
                          <a:rPr lang="en-US" sz="1100" b="0" i="1">
                            <a:latin typeface="Cambria Math"/>
                          </a:rPr>
                          <m:t>𝑐𝑜𝑛𝑡</m:t>
                        </m:r>
                      </m:sub>
                    </m:sSub>
                    <m:r>
                      <a:rPr lang="en-US" sz="1100" b="0" i="0">
                        <a:latin typeface="Cambria Math"/>
                        <a:ea typeface="Cambria Math"/>
                      </a:rPr>
                      <m:t>=</m:t>
                    </m:r>
                  </m:oMath>
                </m:oMathPara>
              </a14:m>
              <a:endParaRPr lang="en-US" sz="1100"/>
            </a:p>
          </xdr:txBody>
        </xdr:sp>
      </mc:Choice>
      <mc:Fallback xmlns="">
        <xdr:sp macro="" textlink="">
          <xdr:nvSpPr>
            <xdr:cNvPr id="103" name="TextBox 102"/>
            <xdr:cNvSpPr txBox="1"/>
          </xdr:nvSpPr>
          <xdr:spPr>
            <a:xfrm>
              <a:off x="952497" y="16040100"/>
              <a:ext cx="1533528"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𝐴_𝑚𝑖𝑛=𝐴_𝐻+𝐴_𝑐𝑜𝑛𝑡</a:t>
              </a:r>
              <a:r>
                <a:rPr lang="en-US" sz="1100" b="0" i="0">
                  <a:latin typeface="Cambria Math"/>
                  <a:ea typeface="Cambria Math"/>
                </a:rPr>
                <a:t>=</a:t>
              </a:r>
              <a:endParaRPr lang="en-US" sz="1100"/>
            </a:p>
          </xdr:txBody>
        </xdr:sp>
      </mc:Fallback>
    </mc:AlternateContent>
    <xdr:clientData/>
  </xdr:oneCellAnchor>
  <xdr:oneCellAnchor>
    <xdr:from>
      <xdr:col>1</xdr:col>
      <xdr:colOff>208044</xdr:colOff>
      <xdr:row>119</xdr:row>
      <xdr:rowOff>133350</xdr:rowOff>
    </xdr:from>
    <xdr:ext cx="1744581" cy="26456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712869" y="19764375"/>
              <a:ext cx="174458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a:rPr>
                      <m:t>𝐶</m:t>
                    </m:r>
                    <m:r>
                      <a:rPr lang="en-US" sz="1100" b="0" i="1">
                        <a:latin typeface="Cambria Math"/>
                      </a:rPr>
                      <m:t>h𝑒𝑐𝑘</m:t>
                    </m:r>
                    <m:r>
                      <a:rPr lang="en-US" sz="1100" b="0" i="1">
                        <a:latin typeface="Cambria Math"/>
                      </a:rPr>
                      <m:t> </m:t>
                    </m:r>
                    <m:r>
                      <a:rPr lang="en-US" sz="1100" b="0" i="1">
                        <a:latin typeface="Cambria Math"/>
                      </a:rPr>
                      <m:t>𝐴</m:t>
                    </m:r>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𝐴</m:t>
                        </m:r>
                      </m:e>
                      <m:sub>
                        <m:r>
                          <a:rPr lang="en-US" sz="1100" b="0" i="1">
                            <a:latin typeface="Cambria Math"/>
                            <a:ea typeface="Cambria Math"/>
                          </a:rPr>
                          <m:t>𝑖</m:t>
                        </m:r>
                      </m:sub>
                    </m:sSub>
                    <m:r>
                      <a:rPr lang="en-US" sz="1100" b="0" i="1">
                        <a:latin typeface="Cambria Math"/>
                        <a:ea typeface="Cambria Math"/>
                      </a:rPr>
                      <m:t>=</m:t>
                    </m:r>
                    <m:r>
                      <a:rPr lang="en-US" sz="1100" b="0" i="0">
                        <a:latin typeface="Cambria Math"/>
                        <a:ea typeface="Cambria Math"/>
                      </a:rPr>
                      <m:t> </m:t>
                    </m:r>
                  </m:oMath>
                </m:oMathPara>
              </a14:m>
              <a:endParaRPr lang="en-US" sz="1100"/>
            </a:p>
          </xdr:txBody>
        </xdr:sp>
      </mc:Choice>
      <mc:Fallback xmlns="">
        <xdr:sp macro="" textlink="">
          <xdr:nvSpPr>
            <xdr:cNvPr id="4" name="TextBox 3"/>
            <xdr:cNvSpPr txBox="1"/>
          </xdr:nvSpPr>
          <xdr:spPr>
            <a:xfrm>
              <a:off x="712869" y="19764375"/>
              <a:ext cx="174458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rPr>
                <a:t>𝐶</a:t>
              </a:r>
              <a:r>
                <a:rPr lang="en-US" sz="1100" b="0" i="0">
                  <a:latin typeface="Cambria Math"/>
                </a:rPr>
                <a:t>ℎ𝑒𝑐𝑘 𝐴</a:t>
              </a:r>
              <a:r>
                <a:rPr lang="en-US" sz="1100" b="0" i="0">
                  <a:latin typeface="Cambria Math"/>
                  <a:ea typeface="Cambria Math"/>
                </a:rPr>
                <a:t>≥𝐴_𝑖= </a:t>
              </a:r>
              <a:endParaRPr lang="en-US" sz="1100"/>
            </a:p>
          </xdr:txBody>
        </xdr:sp>
      </mc:Fallback>
    </mc:AlternateContent>
    <xdr:clientData/>
  </xdr:oneCellAnchor>
  <xdr:oneCellAnchor>
    <xdr:from>
      <xdr:col>2</xdr:col>
      <xdr:colOff>742950</xdr:colOff>
      <xdr:row>129</xdr:row>
      <xdr:rowOff>28575</xdr:rowOff>
    </xdr:from>
    <xdr:ext cx="600075" cy="264560"/>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1752600" y="20678775"/>
              <a:ext cx="6000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b="1" i="1">
                          <a:solidFill>
                            <a:schemeClr val="tx1"/>
                          </a:solidFill>
                          <a:effectLst/>
                          <a:latin typeface="Cambria Math" panose="02040503050406030204" pitchFamily="18" charset="0"/>
                          <a:ea typeface="+mn-ea"/>
                          <a:cs typeface="+mn-cs"/>
                        </a:rPr>
                      </m:ctrlPr>
                    </m:sSubPr>
                    <m:e>
                      <m:r>
                        <a:rPr lang="en-US" sz="1100" b="1" i="1">
                          <a:solidFill>
                            <a:schemeClr val="tx1"/>
                          </a:solidFill>
                          <a:effectLst/>
                          <a:latin typeface="Cambria Math"/>
                          <a:ea typeface="+mn-ea"/>
                          <a:cs typeface="+mn-cs"/>
                        </a:rPr>
                        <m:t>∆</m:t>
                      </m:r>
                      <m:r>
                        <a:rPr lang="en-US" sz="1100" b="1" i="1">
                          <a:solidFill>
                            <a:schemeClr val="tx1"/>
                          </a:solidFill>
                          <a:effectLst/>
                          <a:latin typeface="Cambria Math"/>
                          <a:ea typeface="+mn-ea"/>
                          <a:cs typeface="+mn-cs"/>
                        </a:rPr>
                        <m:t>𝑻</m:t>
                      </m:r>
                    </m:e>
                    <m:sub>
                      <m:r>
                        <a:rPr lang="en-US" sz="1100" b="1" i="1">
                          <a:solidFill>
                            <a:schemeClr val="tx1"/>
                          </a:solidFill>
                          <a:effectLst/>
                          <a:latin typeface="Cambria Math"/>
                          <a:ea typeface="+mn-ea"/>
                          <a:cs typeface="+mn-cs"/>
                        </a:rPr>
                        <m:t>𝑪</m:t>
                      </m:r>
                    </m:sub>
                  </m:sSub>
                </m:oMath>
              </a14:m>
              <a:r>
                <a:rPr lang="en-US" sz="1100" b="1"/>
                <a:t> (°) </a:t>
              </a:r>
            </a:p>
          </xdr:txBody>
        </xdr:sp>
      </mc:Choice>
      <mc:Fallback xmlns="">
        <xdr:sp macro="" textlink="">
          <xdr:nvSpPr>
            <xdr:cNvPr id="16" name="TextBox 15"/>
            <xdr:cNvSpPr txBox="1"/>
          </xdr:nvSpPr>
          <xdr:spPr>
            <a:xfrm>
              <a:off x="1752600" y="20678775"/>
              <a:ext cx="6000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i="0">
                  <a:solidFill>
                    <a:schemeClr val="tx1"/>
                  </a:solidFill>
                  <a:effectLst/>
                  <a:latin typeface="Cambria Math"/>
                  <a:ea typeface="+mn-ea"/>
                  <a:cs typeface="+mn-cs"/>
                </a:rPr>
                <a:t>〖∆𝑻〗_𝑪</a:t>
              </a:r>
              <a:r>
                <a:rPr lang="en-US" sz="1100" b="1"/>
                <a:t> (°) </a:t>
              </a:r>
            </a:p>
          </xdr:txBody>
        </xdr:sp>
      </mc:Fallback>
    </mc:AlternateContent>
    <xdr:clientData/>
  </xdr:oneCellAnchor>
  <xdr:oneCellAnchor>
    <xdr:from>
      <xdr:col>4</xdr:col>
      <xdr:colOff>66675</xdr:colOff>
      <xdr:row>129</xdr:row>
      <xdr:rowOff>28575</xdr:rowOff>
    </xdr:from>
    <xdr:ext cx="676275" cy="264560"/>
    <mc:AlternateContent xmlns:mc="http://schemas.openxmlformats.org/markup-compatibility/2006" xmlns:a14="http://schemas.microsoft.com/office/drawing/2010/main">
      <mc:Choice Requires="a14">
        <xdr:sp macro="" textlink="">
          <xdr:nvSpPr>
            <xdr:cNvPr id="87" name="TextBox 86">
              <a:extLst>
                <a:ext uri="{FF2B5EF4-FFF2-40B4-BE49-F238E27FC236}">
                  <a16:creationId xmlns:a16="http://schemas.microsoft.com/office/drawing/2014/main" id="{00000000-0008-0000-0400-000057000000}"/>
                </a:ext>
              </a:extLst>
            </xdr:cNvPr>
            <xdr:cNvSpPr txBox="1"/>
          </xdr:nvSpPr>
          <xdr:spPr>
            <a:xfrm>
              <a:off x="2343150" y="20907375"/>
              <a:ext cx="6762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b="1" i="1">
                          <a:solidFill>
                            <a:schemeClr val="tx1"/>
                          </a:solidFill>
                          <a:effectLst/>
                          <a:latin typeface="Cambria Math" panose="02040503050406030204" pitchFamily="18" charset="0"/>
                          <a:ea typeface="+mn-ea"/>
                          <a:cs typeface="+mn-cs"/>
                        </a:rPr>
                      </m:ctrlPr>
                    </m:sSubPr>
                    <m:e>
                      <m:r>
                        <a:rPr lang="en-US" sz="1100" b="1" i="1">
                          <a:solidFill>
                            <a:schemeClr val="tx1"/>
                          </a:solidFill>
                          <a:effectLst/>
                          <a:latin typeface="Cambria Math"/>
                          <a:ea typeface="+mn-ea"/>
                          <a:cs typeface="+mn-cs"/>
                        </a:rPr>
                        <m:t>∆</m:t>
                      </m:r>
                      <m:r>
                        <a:rPr lang="en-US" sz="1100" b="1" i="1">
                          <a:solidFill>
                            <a:schemeClr val="tx1"/>
                          </a:solidFill>
                          <a:effectLst/>
                          <a:latin typeface="Cambria Math"/>
                          <a:ea typeface="+mn-ea"/>
                          <a:cs typeface="+mn-cs"/>
                        </a:rPr>
                        <m:t>𝑻</m:t>
                      </m:r>
                    </m:e>
                    <m:sub>
                      <m:r>
                        <a:rPr lang="en-US" sz="1100" b="1" i="1">
                          <a:solidFill>
                            <a:schemeClr val="tx1"/>
                          </a:solidFill>
                          <a:effectLst/>
                          <a:latin typeface="Cambria Math"/>
                          <a:ea typeface="+mn-ea"/>
                          <a:cs typeface="+mn-cs"/>
                        </a:rPr>
                        <m:t>𝑯</m:t>
                      </m:r>
                    </m:sub>
                  </m:sSub>
                </m:oMath>
              </a14:m>
              <a:r>
                <a:rPr lang="en-US" sz="1100" b="1"/>
                <a:t> (°)</a:t>
              </a:r>
            </a:p>
          </xdr:txBody>
        </xdr:sp>
      </mc:Choice>
      <mc:Fallback xmlns="">
        <xdr:sp macro="" textlink="">
          <xdr:nvSpPr>
            <xdr:cNvPr id="87" name="TextBox 86"/>
            <xdr:cNvSpPr txBox="1"/>
          </xdr:nvSpPr>
          <xdr:spPr>
            <a:xfrm>
              <a:off x="2343150" y="20907375"/>
              <a:ext cx="6762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i="0">
                  <a:solidFill>
                    <a:schemeClr val="tx1"/>
                  </a:solidFill>
                  <a:effectLst/>
                  <a:latin typeface="+mn-lt"/>
                  <a:ea typeface="+mn-ea"/>
                  <a:cs typeface="+mn-cs"/>
                </a:rPr>
                <a:t>〖∆𝑻〗_</a:t>
              </a:r>
              <a:r>
                <a:rPr lang="en-US" sz="1100" b="1" i="0">
                  <a:solidFill>
                    <a:schemeClr val="tx1"/>
                  </a:solidFill>
                  <a:effectLst/>
                  <a:latin typeface="Cambria Math"/>
                  <a:ea typeface="+mn-ea"/>
                  <a:cs typeface="+mn-cs"/>
                </a:rPr>
                <a:t>𝑯</a:t>
              </a:r>
              <a:r>
                <a:rPr lang="en-US" sz="1100" b="1"/>
                <a:t> (°)</a:t>
              </a:r>
            </a:p>
          </xdr:txBody>
        </xdr:sp>
      </mc:Fallback>
    </mc:AlternateContent>
    <xdr:clientData/>
  </xdr:oneCellAnchor>
  <xdr:oneCellAnchor>
    <xdr:from>
      <xdr:col>4</xdr:col>
      <xdr:colOff>600074</xdr:colOff>
      <xdr:row>129</xdr:row>
      <xdr:rowOff>19050</xdr:rowOff>
    </xdr:from>
    <xdr:ext cx="762001" cy="264560"/>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400-000011000000}"/>
                </a:ext>
              </a:extLst>
            </xdr:cNvPr>
            <xdr:cNvSpPr txBox="1"/>
          </xdr:nvSpPr>
          <xdr:spPr>
            <a:xfrm>
              <a:off x="2952749" y="20669250"/>
              <a:ext cx="7620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b="1" i="1">
                          <a:solidFill>
                            <a:schemeClr val="tx1"/>
                          </a:solidFill>
                          <a:effectLst/>
                          <a:latin typeface="Cambria Math" panose="02040503050406030204" pitchFamily="18" charset="0"/>
                          <a:ea typeface="+mn-ea"/>
                          <a:cs typeface="+mn-cs"/>
                        </a:rPr>
                      </m:ctrlPr>
                    </m:sSubPr>
                    <m:e>
                      <m:r>
                        <a:rPr lang="en-US" sz="1100" b="1" i="1">
                          <a:solidFill>
                            <a:schemeClr val="tx1"/>
                          </a:solidFill>
                          <a:effectLst/>
                          <a:latin typeface="Cambria Math"/>
                          <a:ea typeface="+mn-ea"/>
                          <a:cs typeface="+mn-cs"/>
                        </a:rPr>
                        <m:t>𝑨</m:t>
                      </m:r>
                    </m:e>
                    <m:sub>
                      <m:r>
                        <a:rPr lang="en-US" sz="1100" b="1" i="1">
                          <a:solidFill>
                            <a:schemeClr val="tx1"/>
                          </a:solidFill>
                          <a:effectLst/>
                          <a:latin typeface="Cambria Math"/>
                          <a:ea typeface="+mn-ea"/>
                          <a:cs typeface="+mn-cs"/>
                        </a:rPr>
                        <m:t>𝒎𝒂𝒙</m:t>
                      </m:r>
                    </m:sub>
                  </m:sSub>
                </m:oMath>
              </a14:m>
              <a:r>
                <a:rPr lang="en-US" sz="1100" b="1"/>
                <a:t> (in)</a:t>
              </a:r>
            </a:p>
          </xdr:txBody>
        </xdr:sp>
      </mc:Choice>
      <mc:Fallback xmlns="">
        <xdr:sp macro="" textlink="">
          <xdr:nvSpPr>
            <xdr:cNvPr id="17" name="TextBox 16"/>
            <xdr:cNvSpPr txBox="1"/>
          </xdr:nvSpPr>
          <xdr:spPr>
            <a:xfrm>
              <a:off x="2952749" y="20669250"/>
              <a:ext cx="7620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i="0">
                  <a:solidFill>
                    <a:schemeClr val="tx1"/>
                  </a:solidFill>
                  <a:effectLst/>
                  <a:latin typeface="Cambria Math"/>
                  <a:ea typeface="+mn-ea"/>
                  <a:cs typeface="+mn-cs"/>
                </a:rPr>
                <a:t>𝑨_𝒎𝒂𝒙</a:t>
              </a:r>
              <a:r>
                <a:rPr lang="en-US" sz="1100" b="1"/>
                <a:t> (in)</a:t>
              </a:r>
            </a:p>
          </xdr:txBody>
        </xdr:sp>
      </mc:Fallback>
    </mc:AlternateContent>
    <xdr:clientData/>
  </xdr:oneCellAnchor>
  <xdr:oneCellAnchor>
    <xdr:from>
      <xdr:col>5</xdr:col>
      <xdr:colOff>552951</xdr:colOff>
      <xdr:row>129</xdr:row>
      <xdr:rowOff>29077</xdr:rowOff>
    </xdr:from>
    <xdr:ext cx="733926" cy="264560"/>
    <mc:AlternateContent xmlns:mc="http://schemas.openxmlformats.org/markup-compatibility/2006" xmlns:a14="http://schemas.microsoft.com/office/drawing/2010/main">
      <mc:Choice Requires="a14">
        <xdr:sp macro="" textlink="">
          <xdr:nvSpPr>
            <xdr:cNvPr id="96" name="TextBox 95">
              <a:extLst>
                <a:ext uri="{FF2B5EF4-FFF2-40B4-BE49-F238E27FC236}">
                  <a16:creationId xmlns:a16="http://schemas.microsoft.com/office/drawing/2014/main" id="{00000000-0008-0000-0400-000060000000}"/>
                </a:ext>
              </a:extLst>
            </xdr:cNvPr>
            <xdr:cNvSpPr txBox="1"/>
          </xdr:nvSpPr>
          <xdr:spPr>
            <a:xfrm>
              <a:off x="3581901" y="20679277"/>
              <a:ext cx="7339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b="1" i="1">
                          <a:solidFill>
                            <a:schemeClr val="tx1"/>
                          </a:solidFill>
                          <a:effectLst/>
                          <a:latin typeface="Cambria Math" panose="02040503050406030204" pitchFamily="18" charset="0"/>
                          <a:ea typeface="+mn-ea"/>
                          <a:cs typeface="+mn-cs"/>
                        </a:rPr>
                      </m:ctrlPr>
                    </m:sSubPr>
                    <m:e>
                      <m:r>
                        <a:rPr lang="en-US" sz="1100" b="1" i="1">
                          <a:solidFill>
                            <a:schemeClr val="tx1"/>
                          </a:solidFill>
                          <a:effectLst/>
                          <a:latin typeface="Cambria Math"/>
                          <a:ea typeface="+mn-ea"/>
                          <a:cs typeface="+mn-cs"/>
                        </a:rPr>
                        <m:t>𝑨</m:t>
                      </m:r>
                    </m:e>
                    <m:sub>
                      <m:r>
                        <a:rPr lang="en-US" sz="1100" b="1" i="1">
                          <a:solidFill>
                            <a:schemeClr val="tx1"/>
                          </a:solidFill>
                          <a:effectLst/>
                          <a:latin typeface="Cambria Math"/>
                          <a:ea typeface="+mn-ea"/>
                          <a:cs typeface="+mn-cs"/>
                        </a:rPr>
                        <m:t>𝒎𝒊𝒏</m:t>
                      </m:r>
                    </m:sub>
                  </m:sSub>
                </m:oMath>
              </a14:m>
              <a:r>
                <a:rPr lang="en-US" sz="1100" b="1"/>
                <a:t> (in)</a:t>
              </a:r>
            </a:p>
          </xdr:txBody>
        </xdr:sp>
      </mc:Choice>
      <mc:Fallback xmlns="">
        <xdr:sp macro="" textlink="">
          <xdr:nvSpPr>
            <xdr:cNvPr id="96" name="TextBox 95"/>
            <xdr:cNvSpPr txBox="1"/>
          </xdr:nvSpPr>
          <xdr:spPr>
            <a:xfrm>
              <a:off x="3581901" y="20679277"/>
              <a:ext cx="7339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i="0">
                  <a:solidFill>
                    <a:schemeClr val="tx1"/>
                  </a:solidFill>
                  <a:effectLst/>
                  <a:latin typeface="Cambria Math"/>
                  <a:ea typeface="+mn-ea"/>
                  <a:cs typeface="+mn-cs"/>
                </a:rPr>
                <a:t>𝑨_𝒎𝒊𝒏</a:t>
              </a:r>
              <a:r>
                <a:rPr lang="en-US" sz="1100" b="1"/>
                <a:t> (in)</a:t>
              </a:r>
            </a:p>
          </xdr:txBody>
        </xdr:sp>
      </mc:Fallback>
    </mc:AlternateContent>
    <xdr:clientData/>
  </xdr:oneCellAnchor>
  <xdr:oneCellAnchor>
    <xdr:from>
      <xdr:col>12</xdr:col>
      <xdr:colOff>333375</xdr:colOff>
      <xdr:row>156</xdr:row>
      <xdr:rowOff>95250</xdr:rowOff>
    </xdr:from>
    <xdr:ext cx="2352675" cy="278602"/>
    <mc:AlternateContent xmlns:mc="http://schemas.openxmlformats.org/markup-compatibility/2006" xmlns:a14="http://schemas.microsoft.com/office/drawing/2010/main">
      <mc:Choice Requires="a14">
        <xdr:sp macro="" textlink="">
          <xdr:nvSpPr>
            <xdr:cNvPr id="107" name="TextBox 106">
              <a:extLst>
                <a:ext uri="{FF2B5EF4-FFF2-40B4-BE49-F238E27FC236}">
                  <a16:creationId xmlns:a16="http://schemas.microsoft.com/office/drawing/2014/main" id="{00000000-0008-0000-0400-00006B000000}"/>
                </a:ext>
              </a:extLst>
            </xdr:cNvPr>
            <xdr:cNvSpPr txBox="1"/>
          </xdr:nvSpPr>
          <xdr:spPr>
            <a:xfrm>
              <a:off x="7658100" y="36842700"/>
              <a:ext cx="2352675" cy="278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𝜀</m:t>
                        </m:r>
                      </m:e>
                      <m:sub>
                        <m:r>
                          <a:rPr lang="en-US" sz="1100" b="0" i="1">
                            <a:latin typeface="Cambria Math"/>
                          </a:rPr>
                          <m:t>𝑆𝐻𝑓</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𝑠𝑏</m:t>
                        </m:r>
                      </m:sub>
                    </m:sSub>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h𝑠</m:t>
                        </m:r>
                      </m:sub>
                    </m:sSub>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𝑓𝑏</m:t>
                        </m:r>
                      </m:sub>
                    </m:sSub>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𝑡𝑑𝑓</m:t>
                        </m:r>
                      </m:sub>
                    </m:sSub>
                    <m:r>
                      <a:rPr lang="en-US" sz="1100" b="0" i="1">
                        <a:latin typeface="Cambria Math"/>
                      </a:rPr>
                      <m:t>0.48</m:t>
                    </m:r>
                    <m:r>
                      <a:rPr lang="en-US" sz="1100" b="0" i="1">
                        <a:latin typeface="Cambria Math"/>
                      </a:rPr>
                      <m:t>𝑥</m:t>
                    </m:r>
                    <m:sSup>
                      <m:sSupPr>
                        <m:ctrlPr>
                          <a:rPr lang="en-US" sz="1100" b="0" i="1">
                            <a:latin typeface="Cambria Math" panose="02040503050406030204" pitchFamily="18" charset="0"/>
                          </a:rPr>
                        </m:ctrlPr>
                      </m:sSupPr>
                      <m:e>
                        <m:r>
                          <a:rPr lang="en-US" sz="1100" b="0" i="1">
                            <a:latin typeface="Cambria Math"/>
                          </a:rPr>
                          <m:t>10</m:t>
                        </m:r>
                      </m:e>
                      <m:sup>
                        <m:r>
                          <a:rPr lang="en-US" sz="1100" b="0" i="1">
                            <a:latin typeface="Cambria Math"/>
                          </a:rPr>
                          <m:t>−3</m:t>
                        </m:r>
                      </m:sup>
                    </m:sSup>
                    <m:r>
                      <a:rPr lang="en-US" sz="1100" b="0" i="1">
                        <a:latin typeface="Cambria Math"/>
                      </a:rPr>
                      <m:t>=</m:t>
                    </m:r>
                  </m:oMath>
                </m:oMathPara>
              </a14:m>
              <a:endParaRPr lang="en-US" sz="1100"/>
            </a:p>
          </xdr:txBody>
        </xdr:sp>
      </mc:Choice>
      <mc:Fallback xmlns="">
        <xdr:sp macro="" textlink="">
          <xdr:nvSpPr>
            <xdr:cNvPr id="107" name="TextBox 106"/>
            <xdr:cNvSpPr txBox="1"/>
          </xdr:nvSpPr>
          <xdr:spPr>
            <a:xfrm>
              <a:off x="7658100" y="36842700"/>
              <a:ext cx="2352675" cy="278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lang="en-US" sz="1100" i="0">
                  <a:latin typeface="Cambria Math"/>
                  <a:ea typeface="Cambria Math"/>
                </a:rPr>
                <a:t>𝜀_</a:t>
              </a:r>
              <a:r>
                <a:rPr lang="en-US" sz="1100" b="0" i="0">
                  <a:latin typeface="Cambria Math"/>
                </a:rPr>
                <a:t>𝑆𝐻𝑓=𝑘_𝑠𝑏 𝑘_ℎ𝑠 𝑘_𝑓𝑏 𝑘_𝑡𝑑𝑓 0.48𝑥〖10〗^(−3)=</a:t>
              </a:r>
              <a:endParaRPr lang="en-US" sz="1100"/>
            </a:p>
          </xdr:txBody>
        </xdr:sp>
      </mc:Fallback>
    </mc:AlternateContent>
    <xdr:clientData/>
  </xdr:oneCellAnchor>
  <xdr:oneCellAnchor>
    <xdr:from>
      <xdr:col>12</xdr:col>
      <xdr:colOff>390525</xdr:colOff>
      <xdr:row>160</xdr:row>
      <xdr:rowOff>95250</xdr:rowOff>
    </xdr:from>
    <xdr:ext cx="2676525" cy="278602"/>
    <mc:AlternateContent xmlns:mc="http://schemas.openxmlformats.org/markup-compatibility/2006" xmlns:a14="http://schemas.microsoft.com/office/drawing/2010/main">
      <mc:Choice Requires="a14">
        <xdr:sp macro="" textlink="">
          <xdr:nvSpPr>
            <xdr:cNvPr id="108" name="TextBox 107">
              <a:extLst>
                <a:ext uri="{FF2B5EF4-FFF2-40B4-BE49-F238E27FC236}">
                  <a16:creationId xmlns:a16="http://schemas.microsoft.com/office/drawing/2014/main" id="{00000000-0008-0000-0400-00006C000000}"/>
                </a:ext>
              </a:extLst>
            </xdr:cNvPr>
            <xdr:cNvSpPr txBox="1"/>
          </xdr:nvSpPr>
          <xdr:spPr>
            <a:xfrm>
              <a:off x="7715250" y="37490400"/>
              <a:ext cx="2676525" cy="278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𝜀</m:t>
                        </m:r>
                      </m:e>
                      <m:sub>
                        <m:r>
                          <a:rPr lang="en-US" sz="1100" b="0" i="1">
                            <a:latin typeface="Cambria Math"/>
                          </a:rPr>
                          <m:t>𝑆𝐻𝑐𝑜𝑚𝑝</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𝑠𝑏</m:t>
                        </m:r>
                      </m:sub>
                    </m:sSub>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h𝑠</m:t>
                        </m:r>
                      </m:sub>
                    </m:sSub>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𝑓𝑏</m:t>
                        </m:r>
                      </m:sub>
                    </m:sSub>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𝑡𝑑𝑐𝑜𝑚𝑝</m:t>
                        </m:r>
                      </m:sub>
                    </m:sSub>
                    <m:r>
                      <a:rPr lang="en-US" sz="1100" b="0" i="1">
                        <a:latin typeface="Cambria Math"/>
                      </a:rPr>
                      <m:t>0.48</m:t>
                    </m:r>
                    <m:r>
                      <a:rPr lang="en-US" sz="1100" b="0" i="1">
                        <a:latin typeface="Cambria Math"/>
                      </a:rPr>
                      <m:t>𝑥</m:t>
                    </m:r>
                    <m:sSup>
                      <m:sSupPr>
                        <m:ctrlPr>
                          <a:rPr lang="en-US" sz="1100" b="0" i="1">
                            <a:latin typeface="Cambria Math" panose="02040503050406030204" pitchFamily="18" charset="0"/>
                          </a:rPr>
                        </m:ctrlPr>
                      </m:sSupPr>
                      <m:e>
                        <m:r>
                          <a:rPr lang="en-US" sz="1100" b="0" i="1">
                            <a:latin typeface="Cambria Math"/>
                          </a:rPr>
                          <m:t>10</m:t>
                        </m:r>
                      </m:e>
                      <m:sup>
                        <m:r>
                          <a:rPr lang="en-US" sz="1100" b="0" i="1">
                            <a:latin typeface="Cambria Math"/>
                          </a:rPr>
                          <m:t>−3</m:t>
                        </m:r>
                      </m:sup>
                    </m:sSup>
                    <m:r>
                      <a:rPr lang="en-US" sz="1100" b="0" i="1">
                        <a:latin typeface="Cambria Math"/>
                      </a:rPr>
                      <m:t>=</m:t>
                    </m:r>
                  </m:oMath>
                </m:oMathPara>
              </a14:m>
              <a:endParaRPr lang="en-US" sz="1100"/>
            </a:p>
          </xdr:txBody>
        </xdr:sp>
      </mc:Choice>
      <mc:Fallback xmlns="">
        <xdr:sp macro="" textlink="">
          <xdr:nvSpPr>
            <xdr:cNvPr id="108" name="TextBox 107"/>
            <xdr:cNvSpPr txBox="1"/>
          </xdr:nvSpPr>
          <xdr:spPr>
            <a:xfrm>
              <a:off x="7715250" y="37490400"/>
              <a:ext cx="2676525" cy="278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lang="en-US" sz="1100" i="0">
                  <a:latin typeface="Cambria Math"/>
                  <a:ea typeface="Cambria Math"/>
                </a:rPr>
                <a:t>𝜀_</a:t>
              </a:r>
              <a:r>
                <a:rPr lang="en-US" sz="1100" b="0" i="0">
                  <a:latin typeface="Cambria Math"/>
                </a:rPr>
                <a:t>𝑆𝐻𝑐𝑜𝑚𝑝=𝑘_𝑠𝑏 𝑘_ℎ𝑠 𝑘_𝑓𝑏 𝑘_𝑡𝑑𝑐𝑜𝑚𝑝 0.48𝑥〖10〗^(−3)=</a:t>
              </a:r>
              <a:endParaRPr lang="en-US" sz="1100"/>
            </a:p>
          </xdr:txBody>
        </xdr:sp>
      </mc:Fallback>
    </mc:AlternateContent>
    <xdr:clientData/>
  </xdr:oneCellAnchor>
  <xdr:oneCellAnchor>
    <xdr:from>
      <xdr:col>1</xdr:col>
      <xdr:colOff>409575</xdr:colOff>
      <xdr:row>124</xdr:row>
      <xdr:rowOff>104775</xdr:rowOff>
    </xdr:from>
    <xdr:ext cx="1171575" cy="264560"/>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00000000-0008-0000-0400-000014000000}"/>
                </a:ext>
              </a:extLst>
            </xdr:cNvPr>
            <xdr:cNvSpPr txBox="1"/>
          </xdr:nvSpPr>
          <xdr:spPr>
            <a:xfrm>
              <a:off x="914400" y="20545425"/>
              <a:ext cx="11715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𝑊</m:t>
                    </m:r>
                    <m:r>
                      <a:rPr lang="en-US" sz="1100" b="0" i="1">
                        <a:latin typeface="Cambria Math"/>
                      </a:rPr>
                      <m:t>=2</m:t>
                    </m:r>
                    <m:r>
                      <a:rPr lang="en-US" sz="1100" b="0" i="1">
                        <a:latin typeface="Cambria Math"/>
                      </a:rPr>
                      <m:t>𝐸</m:t>
                    </m:r>
                    <m:r>
                      <a:rPr lang="en-US" sz="1100" b="0" i="1">
                        <a:latin typeface="Cambria Math"/>
                      </a:rPr>
                      <m:t>+</m:t>
                    </m:r>
                    <m:r>
                      <a:rPr lang="en-US" sz="1100" b="0" i="1">
                        <a:latin typeface="Cambria Math"/>
                      </a:rPr>
                      <m:t>𝐴</m:t>
                    </m:r>
                    <m:r>
                      <a:rPr lang="en-US" sz="1100" b="0" i="1">
                        <a:latin typeface="Cambria Math"/>
                      </a:rPr>
                      <m:t> =</m:t>
                    </m:r>
                  </m:oMath>
                </m:oMathPara>
              </a14:m>
              <a:endParaRPr lang="en-US" sz="1100"/>
            </a:p>
          </xdr:txBody>
        </xdr:sp>
      </mc:Choice>
      <mc:Fallback xmlns="">
        <xdr:sp macro="" textlink="">
          <xdr:nvSpPr>
            <xdr:cNvPr id="20" name="TextBox 19">
              <a:extLst>
                <a:ext uri="{FF2B5EF4-FFF2-40B4-BE49-F238E27FC236}">
                  <a16:creationId xmlns="" xmlns:a16="http://schemas.microsoft.com/office/drawing/2014/main" xmlns:a14="http://schemas.microsoft.com/office/drawing/2010/main" id="{00000000-0008-0000-0400-000014000000}"/>
                </a:ext>
              </a:extLst>
            </xdr:cNvPr>
            <xdr:cNvSpPr txBox="1"/>
          </xdr:nvSpPr>
          <xdr:spPr>
            <a:xfrm>
              <a:off x="914400" y="20545425"/>
              <a:ext cx="11715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𝑊=2𝐸+𝐴 =</a:t>
              </a:r>
              <a:endParaRPr lang="en-US" sz="1100"/>
            </a:p>
          </xdr:txBody>
        </xdr:sp>
      </mc:Fallback>
    </mc:AlternateContent>
    <xdr:clientData/>
  </xdr:oneCellAnchor>
  <xdr:oneCellAnchor>
    <xdr:from>
      <xdr:col>2</xdr:col>
      <xdr:colOff>638175</xdr:colOff>
      <xdr:row>21</xdr:row>
      <xdr:rowOff>104775</xdr:rowOff>
    </xdr:from>
    <xdr:ext cx="742950" cy="264560"/>
    <mc:AlternateContent xmlns:mc="http://schemas.openxmlformats.org/markup-compatibility/2006" xmlns:a14="http://schemas.microsoft.com/office/drawing/2010/main">
      <mc:Choice Requires="a14">
        <xdr:sp macro="" textlink="">
          <xdr:nvSpPr>
            <xdr:cNvPr id="76" name="TextBox 75">
              <a:extLst>
                <a:ext uri="{FF2B5EF4-FFF2-40B4-BE49-F238E27FC236}">
                  <a16:creationId xmlns:a16="http://schemas.microsoft.com/office/drawing/2014/main" id="{00000000-0008-0000-0400-00004C000000}"/>
                </a:ext>
              </a:extLst>
            </xdr:cNvPr>
            <xdr:cNvSpPr txBox="1"/>
          </xdr:nvSpPr>
          <xdr:spPr>
            <a:xfrm>
              <a:off x="1647825" y="3476625"/>
              <a:ext cx="7429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𝜀</m:t>
                        </m:r>
                      </m:e>
                      <m:sub>
                        <m:r>
                          <a:rPr lang="en-US" sz="1100" b="0" i="1">
                            <a:latin typeface="Cambria Math"/>
                          </a:rPr>
                          <m:t>𝐶𝑅</m:t>
                        </m:r>
                        <m:r>
                          <a:rPr lang="en-US" sz="1100" b="0" i="1">
                            <a:latin typeface="Cambria Math"/>
                          </a:rPr>
                          <m:t>&amp;</m:t>
                        </m:r>
                        <m:r>
                          <a:rPr lang="en-US" sz="1100" b="0" i="1">
                            <a:latin typeface="Cambria Math"/>
                          </a:rPr>
                          <m:t>𝑆𝐻</m:t>
                        </m:r>
                      </m:sub>
                    </m:sSub>
                    <m:r>
                      <a:rPr lang="en-US" sz="1100" b="0" i="1">
                        <a:latin typeface="Cambria Math"/>
                      </a:rPr>
                      <m:t>=</m:t>
                    </m:r>
                  </m:oMath>
                </m:oMathPara>
              </a14:m>
              <a:endParaRPr lang="en-US" sz="1100"/>
            </a:p>
          </xdr:txBody>
        </xdr:sp>
      </mc:Choice>
      <mc:Fallback xmlns="">
        <xdr:sp macro="" textlink="">
          <xdr:nvSpPr>
            <xdr:cNvPr id="76" name="TextBox 75"/>
            <xdr:cNvSpPr txBox="1"/>
          </xdr:nvSpPr>
          <xdr:spPr>
            <a:xfrm>
              <a:off x="1647825" y="3476625"/>
              <a:ext cx="7429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𝜀_(</a:t>
              </a:r>
              <a:r>
                <a:rPr lang="en-US" sz="1100" b="0" i="0">
                  <a:latin typeface="Cambria Math"/>
                </a:rPr>
                <a:t>𝐶𝑅&amp;𝑆𝐻)=</a:t>
              </a:r>
              <a:endParaRPr lang="en-US" sz="1100"/>
            </a:p>
          </xdr:txBody>
        </xdr:sp>
      </mc:Fallback>
    </mc:AlternateContent>
    <xdr:clientData/>
  </xdr:oneCellAnchor>
  <xdr:twoCellAnchor editAs="oneCell">
    <xdr:from>
      <xdr:col>2</xdr:col>
      <xdr:colOff>409575</xdr:colOff>
      <xdr:row>35</xdr:row>
      <xdr:rowOff>104775</xdr:rowOff>
    </xdr:from>
    <xdr:to>
      <xdr:col>10</xdr:col>
      <xdr:colOff>49051</xdr:colOff>
      <xdr:row>52</xdr:row>
      <xdr:rowOff>142526</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1419225" y="5934075"/>
          <a:ext cx="4387969" cy="2790476"/>
        </a:xfrm>
        <a:prstGeom prst="rect">
          <a:avLst/>
        </a:prstGeom>
      </xdr:spPr>
    </xdr:pic>
    <xdr:clientData/>
  </xdr:twoCellAnchor>
  <xdr:oneCellAnchor>
    <xdr:from>
      <xdr:col>11</xdr:col>
      <xdr:colOff>276225</xdr:colOff>
      <xdr:row>17</xdr:row>
      <xdr:rowOff>78581</xdr:rowOff>
    </xdr:from>
    <xdr:ext cx="371475" cy="264560"/>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6562725" y="2802731"/>
              <a:ext cx="3714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a:ea typeface="Cambria Math"/>
                      </a:rPr>
                      <m:t>∁</m:t>
                    </m:r>
                  </m:oMath>
                </m:oMathPara>
              </a14:m>
              <a:endParaRPr lang="en-US" sz="1100"/>
            </a:p>
          </xdr:txBody>
        </xdr:sp>
      </mc:Choice>
      <mc:Fallback xmlns="">
        <xdr:sp macro="" textlink="">
          <xdr:nvSpPr>
            <xdr:cNvPr id="8" name="TextBox 7"/>
            <xdr:cNvSpPr txBox="1"/>
          </xdr:nvSpPr>
          <xdr:spPr>
            <a:xfrm>
              <a:off x="6562725" y="2802731"/>
              <a:ext cx="3714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a:t>
              </a:r>
              <a:endParaRPr lang="en-US" sz="1100"/>
            </a:p>
          </xdr:txBody>
        </xdr:sp>
      </mc:Fallback>
    </mc:AlternateContent>
    <xdr:clientData/>
  </xdr:oneCellAnchor>
  <xdr:oneCellAnchor>
    <xdr:from>
      <xdr:col>0</xdr:col>
      <xdr:colOff>426620</xdr:colOff>
      <xdr:row>64</xdr:row>
      <xdr:rowOff>105276</xdr:rowOff>
    </xdr:from>
    <xdr:ext cx="2373730" cy="264560"/>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426620" y="10658976"/>
              <a:ext cx="237373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𝐻𝑀</m:t>
                    </m:r>
                    <m:r>
                      <a:rPr lang="en-US" sz="1100" b="0" i="1">
                        <a:latin typeface="Cambria Math"/>
                      </a:rPr>
                      <m:t>=</m:t>
                    </m:r>
                    <m:r>
                      <a:rPr lang="en-US" sz="1100" b="0" i="1">
                        <a:latin typeface="Cambria Math"/>
                      </a:rPr>
                      <m:t>𝐿</m:t>
                    </m:r>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a:ea typeface="Cambria Math"/>
                              </a:rPr>
                              <m:t>𝛾</m:t>
                            </m:r>
                          </m:e>
                          <m:sub>
                            <m:r>
                              <a:rPr lang="en-US" sz="1100" b="0" i="1">
                                <a:latin typeface="Cambria Math"/>
                              </a:rPr>
                              <m:t>𝑇𝑈</m:t>
                            </m:r>
                          </m:sub>
                        </m:sSub>
                        <m:r>
                          <a:rPr lang="en-US" sz="1100" b="0" i="1">
                            <a:latin typeface="Cambria Math"/>
                            <a:ea typeface="Cambria Math"/>
                          </a:rPr>
                          <m:t>∆</m:t>
                        </m:r>
                        <m:r>
                          <a:rPr lang="en-US" sz="1100" b="0" i="1">
                            <a:latin typeface="Cambria Math"/>
                            <a:ea typeface="Cambria Math"/>
                          </a:rPr>
                          <m:t>𝑇</m:t>
                        </m:r>
                        <m:r>
                          <a:rPr lang="en-US" sz="1100" b="0" i="1">
                            <a:latin typeface="Cambria Math"/>
                            <a:ea typeface="Cambria Math"/>
                          </a:rPr>
                          <m:t>𝛼</m:t>
                        </m:r>
                        <m:r>
                          <a:rPr lang="en-US" sz="1100" b="0" i="1">
                            <a:latin typeface="Cambria Math"/>
                            <a:ea typeface="Cambria Math"/>
                          </a:rPr>
                          <m:t>+</m:t>
                        </m:r>
                        <m:r>
                          <a:rPr lang="en-US" sz="1100" b="0" i="1">
                            <a:latin typeface="Cambria Math"/>
                            <a:ea typeface="Cambria Math"/>
                          </a:rPr>
                          <m:t>𝜀</m:t>
                        </m:r>
                      </m:e>
                    </m:d>
                    <m:func>
                      <m:funcPr>
                        <m:ctrlPr>
                          <a:rPr lang="en-US" sz="1100" b="0" i="1">
                            <a:latin typeface="Cambria Math" panose="02040503050406030204" pitchFamily="18" charset="0"/>
                          </a:rPr>
                        </m:ctrlPr>
                      </m:funcPr>
                      <m:fName>
                        <m:r>
                          <m:rPr>
                            <m:sty m:val="p"/>
                          </m:rPr>
                          <a:rPr lang="en-US" sz="1100" b="0" i="0">
                            <a:latin typeface="Cambria Math"/>
                          </a:rPr>
                          <m:t>cos</m:t>
                        </m:r>
                        <m:r>
                          <a:rPr lang="en-US" sz="1100" b="0" i="1">
                            <a:latin typeface="Cambria Math"/>
                          </a:rPr>
                          <m:t>(</m:t>
                        </m:r>
                      </m:fName>
                      <m:e>
                        <m:r>
                          <a:rPr lang="en-US" sz="1100" b="0" i="1">
                            <a:latin typeface="Cambria Math"/>
                          </a:rPr>
                          <m:t>𝑆𝑘𝑒𝑤</m:t>
                        </m:r>
                        <m:r>
                          <a:rPr lang="en-US" sz="1100" b="0" i="1">
                            <a:latin typeface="Cambria Math"/>
                          </a:rPr>
                          <m:t>)=</m:t>
                        </m:r>
                      </m:e>
                    </m:func>
                  </m:oMath>
                </m:oMathPara>
              </a14:m>
              <a:endParaRPr lang="en-US" sz="1100"/>
            </a:p>
          </xdr:txBody>
        </xdr:sp>
      </mc:Choice>
      <mc:Fallback xmlns="">
        <xdr:sp macro="" textlink="">
          <xdr:nvSpPr>
            <xdr:cNvPr id="10" name="TextBox 9"/>
            <xdr:cNvSpPr txBox="1"/>
          </xdr:nvSpPr>
          <xdr:spPr>
            <a:xfrm>
              <a:off x="426620" y="10658976"/>
              <a:ext cx="237373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𝐻𝑀=𝐿(</a:t>
              </a:r>
              <a:r>
                <a:rPr lang="en-US" sz="1100" b="0" i="0">
                  <a:latin typeface="Cambria Math"/>
                  <a:ea typeface="Cambria Math"/>
                </a:rPr>
                <a:t>𝛾_</a:t>
              </a:r>
              <a:r>
                <a:rPr lang="en-US" sz="1100" b="0" i="0">
                  <a:latin typeface="Cambria Math"/>
                </a:rPr>
                <a:t>𝑇𝑈</a:t>
              </a:r>
              <a:r>
                <a:rPr lang="en-US" sz="1100" b="0" i="0">
                  <a:latin typeface="Cambria Math"/>
                  <a:ea typeface="Cambria Math"/>
                </a:rPr>
                <a:t> ∆𝑇𝛼+𝜀) </a:t>
              </a:r>
              <a:r>
                <a:rPr lang="en-US" sz="1100" b="0" i="0">
                  <a:latin typeface="Cambria Math"/>
                </a:rPr>
                <a:t> 〖cos(〗⁡〖𝑆𝑘𝑒𝑤)</a:t>
              </a:r>
              <a:r>
                <a:rPr lang="en-US" sz="1100" b="0" i="0">
                  <a:latin typeface="Cambria Math"/>
                  <a:ea typeface="Cambria Math"/>
                </a:rPr>
                <a:t>=〗</a:t>
              </a:r>
              <a:endParaRPr lang="en-US" sz="1100"/>
            </a:p>
          </xdr:txBody>
        </xdr:sp>
      </mc:Fallback>
    </mc:AlternateContent>
    <xdr:clientData/>
  </xdr:oneCellAnchor>
  <xdr:oneCellAnchor>
    <xdr:from>
      <xdr:col>1</xdr:col>
      <xdr:colOff>495300</xdr:colOff>
      <xdr:row>66</xdr:row>
      <xdr:rowOff>104775</xdr:rowOff>
    </xdr:from>
    <xdr:ext cx="914400" cy="264560"/>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1000125" y="1102042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𝐻𝑀</m:t>
                    </m:r>
                    <m:r>
                      <a:rPr lang="en-US" sz="1100" b="0" i="1">
                        <a:latin typeface="Cambria Math"/>
                      </a:rPr>
                      <m:t>=</m:t>
                    </m:r>
                  </m:oMath>
                </m:oMathPara>
              </a14:m>
              <a:endParaRPr lang="en-US" sz="1100"/>
            </a:p>
          </xdr:txBody>
        </xdr:sp>
      </mc:Choice>
      <mc:Fallback xmlns="">
        <xdr:sp macro="" textlink="">
          <xdr:nvSpPr>
            <xdr:cNvPr id="12" name="TextBox 11"/>
            <xdr:cNvSpPr txBox="1"/>
          </xdr:nvSpPr>
          <xdr:spPr>
            <a:xfrm>
              <a:off x="1000125" y="1102042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b="0" i="0">
                  <a:latin typeface="Cambria Math"/>
                </a:rPr>
                <a:t>𝐻𝑀=</a:t>
              </a:r>
              <a:endParaRPr lang="en-US" sz="1100"/>
            </a:p>
          </xdr:txBody>
        </xdr:sp>
      </mc:Fallback>
    </mc:AlternateContent>
    <xdr:clientData/>
  </xdr:oneCellAnchor>
  <xdr:oneCellAnchor>
    <xdr:from>
      <xdr:col>2</xdr:col>
      <xdr:colOff>95250</xdr:colOff>
      <xdr:row>81</xdr:row>
      <xdr:rowOff>85725</xdr:rowOff>
    </xdr:from>
    <xdr:ext cx="723900" cy="274947"/>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400-00000E000000}"/>
                </a:ext>
              </a:extLst>
            </xdr:cNvPr>
            <xdr:cNvSpPr txBox="1"/>
          </xdr:nvSpPr>
          <xdr:spPr>
            <a:xfrm>
              <a:off x="1104900" y="13601700"/>
              <a:ext cx="723900"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𝐴</m:t>
                        </m:r>
                      </m:e>
                      <m:sub>
                        <m:r>
                          <a:rPr lang="en-US" sz="1100" b="0" i="1">
                            <a:solidFill>
                              <a:schemeClr val="tx1"/>
                            </a:solidFill>
                            <a:effectLst/>
                            <a:latin typeface="Cambria Math"/>
                            <a:ea typeface="+mn-ea"/>
                            <a:cs typeface="+mn-cs"/>
                          </a:rPr>
                          <m:t>𝑒𝑥𝑝𝑛</m:t>
                        </m:r>
                      </m:sub>
                    </m:sSub>
                    <m:r>
                      <a:rPr lang="en-US" sz="1100" b="0" i="0">
                        <a:solidFill>
                          <a:schemeClr val="tx1"/>
                        </a:solidFill>
                        <a:effectLst/>
                        <a:latin typeface="Cambria Math"/>
                        <a:ea typeface="+mn-ea"/>
                        <a:cs typeface="+mn-cs"/>
                      </a:rPr>
                      <m:t>=</m:t>
                    </m:r>
                  </m:oMath>
                </m:oMathPara>
              </a14:m>
              <a:endParaRPr lang="en-US" sz="1100"/>
            </a:p>
          </xdr:txBody>
        </xdr:sp>
      </mc:Choice>
      <mc:Fallback xmlns="">
        <xdr:sp macro="" textlink="">
          <xdr:nvSpPr>
            <xdr:cNvPr id="14" name="TextBox 13">
              <a:extLst>
                <a:ext uri="{FF2B5EF4-FFF2-40B4-BE49-F238E27FC236}">
                  <a16:creationId xmlns:a16="http://schemas.microsoft.com/office/drawing/2014/main" xmlns:a14="http://schemas.microsoft.com/office/drawing/2010/main" xmlns="" id="{00000000-0008-0000-0400-00000E000000}"/>
                </a:ext>
              </a:extLst>
            </xdr:cNvPr>
            <xdr:cNvSpPr txBox="1"/>
          </xdr:nvSpPr>
          <xdr:spPr>
            <a:xfrm>
              <a:off x="1104900" y="13601700"/>
              <a:ext cx="723900"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solidFill>
                    <a:schemeClr val="tx1"/>
                  </a:solidFill>
                  <a:effectLst/>
                  <a:latin typeface="Cambria Math"/>
                  <a:ea typeface="+mn-ea"/>
                  <a:cs typeface="+mn-cs"/>
                </a:rPr>
                <a:t>𝐴_𝑒𝑥𝑝𝑛=</a:t>
              </a:r>
              <a:endParaRPr lang="en-US" sz="1100"/>
            </a:p>
          </xdr:txBody>
        </xdr:sp>
      </mc:Fallback>
    </mc:AlternateContent>
    <xdr:clientData/>
  </xdr:oneCellAnchor>
  <xdr:oneCellAnchor>
    <xdr:from>
      <xdr:col>2</xdr:col>
      <xdr:colOff>95250</xdr:colOff>
      <xdr:row>88</xdr:row>
      <xdr:rowOff>95250</xdr:rowOff>
    </xdr:from>
    <xdr:ext cx="914400" cy="274947"/>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400-00000F000000}"/>
                </a:ext>
              </a:extLst>
            </xdr:cNvPr>
            <xdr:cNvSpPr txBox="1"/>
          </xdr:nvSpPr>
          <xdr:spPr>
            <a:xfrm>
              <a:off x="1104900" y="14744700"/>
              <a:ext cx="914400"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𝐴</m:t>
                        </m:r>
                      </m:e>
                      <m:sub>
                        <m:r>
                          <a:rPr lang="en-US" sz="1100" b="0" i="1">
                            <a:solidFill>
                              <a:schemeClr val="tx1"/>
                            </a:solidFill>
                            <a:effectLst/>
                            <a:latin typeface="Cambria Math"/>
                            <a:ea typeface="+mn-ea"/>
                            <a:cs typeface="+mn-cs"/>
                          </a:rPr>
                          <m:t>𝑐𝑜𝑛𝑡</m:t>
                        </m:r>
                      </m:sub>
                    </m:sSub>
                    <m:r>
                      <a:rPr lang="en-US" sz="1100" b="0" i="0">
                        <a:solidFill>
                          <a:schemeClr val="tx1"/>
                        </a:solidFill>
                        <a:effectLst/>
                        <a:latin typeface="Cambria Math"/>
                        <a:ea typeface="+mn-ea"/>
                        <a:cs typeface="+mn-cs"/>
                      </a:rPr>
                      <m:t>=</m:t>
                    </m:r>
                  </m:oMath>
                </m:oMathPara>
              </a14:m>
              <a:endParaRPr lang="en-US" sz="1100"/>
            </a:p>
          </xdr:txBody>
        </xdr:sp>
      </mc:Choice>
      <mc:Fallback xmlns="">
        <xdr:sp macro="" textlink="">
          <xdr:nvSpPr>
            <xdr:cNvPr id="15" name="TextBox 14">
              <a:extLst>
                <a:ext uri="{FF2B5EF4-FFF2-40B4-BE49-F238E27FC236}">
                  <a16:creationId xmlns:a16="http://schemas.microsoft.com/office/drawing/2014/main" xmlns:a14="http://schemas.microsoft.com/office/drawing/2010/main" xmlns="" id="{00000000-0008-0000-0400-00000F000000}"/>
                </a:ext>
              </a:extLst>
            </xdr:cNvPr>
            <xdr:cNvSpPr txBox="1"/>
          </xdr:nvSpPr>
          <xdr:spPr>
            <a:xfrm>
              <a:off x="1104900" y="14744700"/>
              <a:ext cx="914400"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b="0" i="0">
                  <a:solidFill>
                    <a:schemeClr val="tx1"/>
                  </a:solidFill>
                  <a:effectLst/>
                  <a:latin typeface="Cambria Math"/>
                  <a:ea typeface="+mn-ea"/>
                  <a:cs typeface="+mn-cs"/>
                </a:rPr>
                <a:t>𝐴_𝑐𝑜𝑛𝑡=</a:t>
              </a:r>
              <a:endParaRPr lang="en-US" sz="1100"/>
            </a:p>
          </xdr:txBody>
        </xdr:sp>
      </mc:Fallback>
    </mc:AlternateContent>
    <xdr:clientData/>
  </xdr:oneCellAnchor>
  <xdr:oneCellAnchor>
    <xdr:from>
      <xdr:col>1</xdr:col>
      <xdr:colOff>419100</xdr:colOff>
      <xdr:row>102</xdr:row>
      <xdr:rowOff>95250</xdr:rowOff>
    </xdr:from>
    <xdr:ext cx="1533528" cy="274947"/>
    <mc:AlternateContent xmlns:mc="http://schemas.openxmlformats.org/markup-compatibility/2006" xmlns:a14="http://schemas.microsoft.com/office/drawing/2010/main">
      <mc:Choice Requires="a14">
        <xdr:sp macro="" textlink="">
          <xdr:nvSpPr>
            <xdr:cNvPr id="54" name="TextBox 53">
              <a:extLst>
                <a:ext uri="{FF2B5EF4-FFF2-40B4-BE49-F238E27FC236}">
                  <a16:creationId xmlns:a16="http://schemas.microsoft.com/office/drawing/2014/main" id="{00000000-0008-0000-0400-000036000000}"/>
                </a:ext>
              </a:extLst>
            </xdr:cNvPr>
            <xdr:cNvSpPr txBox="1"/>
          </xdr:nvSpPr>
          <xdr:spPr>
            <a:xfrm>
              <a:off x="923925" y="16040100"/>
              <a:ext cx="1533528"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𝐴</m:t>
                        </m:r>
                      </m:e>
                      <m:sub>
                        <m:r>
                          <a:rPr lang="en-US" sz="1100" b="0" i="1">
                            <a:latin typeface="Cambria Math"/>
                          </a:rPr>
                          <m:t>𝑚𝑎𝑥</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𝐴</m:t>
                        </m:r>
                      </m:e>
                      <m:sub>
                        <m:r>
                          <a:rPr lang="en-US" sz="1100" b="0" i="1">
                            <a:latin typeface="Cambria Math"/>
                          </a:rPr>
                          <m:t>𝐶</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𝐴</m:t>
                        </m:r>
                      </m:e>
                      <m:sub>
                        <m:r>
                          <a:rPr lang="en-US" sz="1100" b="0" i="1">
                            <a:latin typeface="Cambria Math"/>
                          </a:rPr>
                          <m:t>𝑒𝑥𝑝𝑛</m:t>
                        </m:r>
                      </m:sub>
                    </m:sSub>
                    <m:r>
                      <a:rPr lang="en-US" sz="1100" b="0" i="0">
                        <a:latin typeface="Cambria Math"/>
                        <a:ea typeface="Cambria Math"/>
                      </a:rPr>
                      <m:t>=</m:t>
                    </m:r>
                  </m:oMath>
                </m:oMathPara>
              </a14:m>
              <a:endParaRPr lang="en-US" sz="1100"/>
            </a:p>
          </xdr:txBody>
        </xdr:sp>
      </mc:Choice>
      <mc:Fallback xmlns="">
        <xdr:sp macro="" textlink="">
          <xdr:nvSpPr>
            <xdr:cNvPr id="54" name="TextBox 53"/>
            <xdr:cNvSpPr txBox="1"/>
          </xdr:nvSpPr>
          <xdr:spPr>
            <a:xfrm>
              <a:off x="923925" y="16040100"/>
              <a:ext cx="1533528"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𝐴_𝑚𝑎𝑥=𝐴_𝐶−𝐴_𝑒𝑥𝑝𝑛</a:t>
              </a:r>
              <a:r>
                <a:rPr lang="en-US" sz="1100" b="0" i="0">
                  <a:latin typeface="Cambria Math"/>
                  <a:ea typeface="Cambria Math"/>
                </a:rPr>
                <a:t>=</a:t>
              </a:r>
              <a:endParaRPr lang="en-US" sz="1100"/>
            </a:p>
          </xdr:txBody>
        </xdr:sp>
      </mc:Fallback>
    </mc:AlternateContent>
    <xdr:clientData/>
  </xdr:oneCellAnchor>
  <xdr:oneCellAnchor>
    <xdr:from>
      <xdr:col>1</xdr:col>
      <xdr:colOff>457199</xdr:colOff>
      <xdr:row>92</xdr:row>
      <xdr:rowOff>109537</xdr:rowOff>
    </xdr:from>
    <xdr:ext cx="1724026" cy="277064"/>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962024" y="15368587"/>
              <a:ext cx="1724026" cy="2770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e>
                    <m:sub>
                      <m:r>
                        <a:rPr lang="en-US" sz="1100" b="0" i="1">
                          <a:latin typeface="Cambria Math"/>
                        </a:rPr>
                        <m:t>𝑐𝑦𝑐𝑙𝑖𝑐</m:t>
                      </m:r>
                    </m:sub>
                  </m:sSub>
                  <m:r>
                    <a:rPr lang="en-US" sz="1100" b="0" i="1">
                      <a:latin typeface="Cambria Math"/>
                    </a:rPr>
                    <m:t>= </m:t>
                  </m:r>
                </m:oMath>
              </a14:m>
              <a:r>
                <a:rPr lang="en-US" sz="1100"/>
                <a:t> </a:t>
              </a:r>
              <a14:m>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𝐴</m:t>
                      </m:r>
                    </m:e>
                    <m:sub>
                      <m:r>
                        <a:rPr lang="en-US" sz="1100" b="0" i="1">
                          <a:solidFill>
                            <a:schemeClr val="tx1"/>
                          </a:solidFill>
                          <a:effectLst/>
                          <a:latin typeface="Cambria Math"/>
                          <a:ea typeface="+mn-ea"/>
                          <a:cs typeface="+mn-cs"/>
                        </a:rPr>
                        <m:t>𝑒𝑥𝑝𝑛</m:t>
                      </m:r>
                    </m:sub>
                  </m:sSub>
                  <m:r>
                    <a:rPr lang="en-US" sz="1100" b="0" i="0">
                      <a:solidFill>
                        <a:schemeClr val="tx1"/>
                      </a:solidFill>
                      <a:effectLst/>
                      <a:latin typeface="Cambria Math"/>
                      <a:ea typeface="+mn-ea"/>
                      <a:cs typeface="+mn-cs"/>
                    </a:rPr>
                    <m:t>+</m:t>
                  </m:r>
                </m:oMath>
              </a14:m>
              <a:r>
                <a:rPr lang="en-US" sz="1100"/>
                <a:t> </a:t>
              </a:r>
              <a14:m>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𝐴</m:t>
                      </m:r>
                    </m:e>
                    <m:sub>
                      <m:r>
                        <a:rPr lang="en-US" sz="1100" b="0" i="1">
                          <a:solidFill>
                            <a:schemeClr val="tx1"/>
                          </a:solidFill>
                          <a:effectLst/>
                          <a:latin typeface="Cambria Math"/>
                          <a:ea typeface="+mn-ea"/>
                          <a:cs typeface="+mn-cs"/>
                        </a:rPr>
                        <m:t>𝑐𝑜𝑛𝑡</m:t>
                      </m:r>
                    </m:sub>
                  </m:sSub>
                  <m:r>
                    <a:rPr lang="en-US" sz="1100" b="0" i="0">
                      <a:solidFill>
                        <a:schemeClr val="tx1"/>
                      </a:solidFill>
                      <a:effectLst/>
                      <a:latin typeface="Cambria Math"/>
                      <a:ea typeface="+mn-ea"/>
                      <a:cs typeface="+mn-cs"/>
                    </a:rPr>
                    <m:t>=</m:t>
                  </m:r>
                </m:oMath>
              </a14:m>
              <a:endParaRPr lang="en-US" sz="1100"/>
            </a:p>
          </xdr:txBody>
        </xdr:sp>
      </mc:Choice>
      <mc:Fallback xmlns="">
        <xdr:sp macro="" textlink="">
          <xdr:nvSpPr>
            <xdr:cNvPr id="3" name="TextBox 2">
              <a:extLst>
                <a:ext uri="{FF2B5EF4-FFF2-40B4-BE49-F238E27FC236}">
                  <a16:creationId xmlns:a16="http://schemas.microsoft.com/office/drawing/2014/main" xmlns:a14="http://schemas.microsoft.com/office/drawing/2010/main" xmlns="" id="{00000000-0008-0000-0400-000003000000}"/>
                </a:ext>
              </a:extLst>
            </xdr:cNvPr>
            <xdr:cNvSpPr txBox="1"/>
          </xdr:nvSpPr>
          <xdr:spPr>
            <a:xfrm>
              <a:off x="962024" y="15368587"/>
              <a:ext cx="1724026" cy="2770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∆_</a:t>
              </a:r>
              <a:r>
                <a:rPr lang="en-US" sz="1100" b="0" i="0">
                  <a:latin typeface="Cambria Math"/>
                </a:rPr>
                <a:t>𝑐𝑦𝑐𝑙𝑖𝑐= </a:t>
              </a:r>
              <a:r>
                <a:rPr lang="en-US" sz="1100"/>
                <a:t> </a:t>
              </a:r>
              <a:r>
                <a:rPr lang="en-US" sz="1100" b="0" i="0">
                  <a:solidFill>
                    <a:schemeClr val="tx1"/>
                  </a:solidFill>
                  <a:effectLst/>
                  <a:latin typeface="Cambria Math"/>
                  <a:ea typeface="+mn-ea"/>
                  <a:cs typeface="+mn-cs"/>
                </a:rPr>
                <a:t>𝐴_𝑒𝑥𝑝𝑛+</a:t>
              </a:r>
              <a:r>
                <a:rPr lang="en-US" sz="1100"/>
                <a:t> </a:t>
              </a:r>
              <a:r>
                <a:rPr lang="en-US" sz="1100" b="0" i="0">
                  <a:solidFill>
                    <a:schemeClr val="tx1"/>
                  </a:solidFill>
                  <a:effectLst/>
                  <a:latin typeface="Cambria Math"/>
                  <a:ea typeface="+mn-ea"/>
                  <a:cs typeface="+mn-cs"/>
                </a:rPr>
                <a:t>𝐴_𝑐𝑜𝑛𝑡=</a:t>
              </a:r>
              <a:endParaRPr lang="en-US" sz="1100"/>
            </a:p>
          </xdr:txBody>
        </xdr:sp>
      </mc:Fallback>
    </mc:AlternateContent>
    <xdr:clientData/>
  </xdr:oneCellAnchor>
  <xdr:oneCellAnchor>
    <xdr:from>
      <xdr:col>1</xdr:col>
      <xdr:colOff>417595</xdr:colOff>
      <xdr:row>116</xdr:row>
      <xdr:rowOff>66675</xdr:rowOff>
    </xdr:from>
    <xdr:ext cx="1430256" cy="409215"/>
    <mc:AlternateContent xmlns:mc="http://schemas.openxmlformats.org/markup-compatibility/2006" xmlns:a14="http://schemas.microsoft.com/office/drawing/2010/main">
      <mc:Choice Requires="a14">
        <xdr:sp macro="" textlink="">
          <xdr:nvSpPr>
            <xdr:cNvPr id="44" name="TextBox 43">
              <a:extLst>
                <a:ext uri="{FF2B5EF4-FFF2-40B4-BE49-F238E27FC236}">
                  <a16:creationId xmlns:a16="http://schemas.microsoft.com/office/drawing/2014/main" id="{00000000-0008-0000-0400-00002C000000}"/>
                </a:ext>
              </a:extLst>
            </xdr:cNvPr>
            <xdr:cNvSpPr txBox="1"/>
          </xdr:nvSpPr>
          <xdr:spPr>
            <a:xfrm>
              <a:off x="922420" y="19211925"/>
              <a:ext cx="1430256"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𝐴</m:t>
                    </m:r>
                    <m:r>
                      <a:rPr lang="en-US" sz="1100" b="0" i="1">
                        <a:latin typeface="Cambria Math"/>
                        <a:ea typeface="Cambria Math"/>
                      </a:rPr>
                      <m:t>=</m:t>
                    </m:r>
                    <m:r>
                      <a:rPr lang="en-US" sz="1100" b="0" i="0">
                        <a:latin typeface="Cambria Math"/>
                        <a:ea typeface="Cambria Math"/>
                      </a:rPr>
                      <m:t> </m:t>
                    </m:r>
                    <m:f>
                      <m:fPr>
                        <m:ctrlPr>
                          <a:rPr lang="en-US" sz="1100" b="0" i="1">
                            <a:latin typeface="Cambria Math" panose="02040503050406030204" pitchFamily="18" charset="0"/>
                            <a:ea typeface="Cambria Math"/>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𝐴</m:t>
                            </m:r>
                          </m:e>
                          <m:sub>
                            <m:r>
                              <a:rPr lang="en-US" sz="1100" b="0" i="1">
                                <a:solidFill>
                                  <a:schemeClr val="tx1"/>
                                </a:solidFill>
                                <a:effectLst/>
                                <a:latin typeface="Cambria Math"/>
                                <a:ea typeface="+mn-ea"/>
                                <a:cs typeface="+mn-cs"/>
                              </a:rPr>
                              <m:t>𝑚𝑎𝑥</m:t>
                            </m:r>
                          </m:sub>
                        </m:sSub>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𝐴</m:t>
                            </m:r>
                          </m:e>
                          <m:sub>
                            <m:r>
                              <a:rPr lang="en-US" sz="1100" b="0" i="1">
                                <a:solidFill>
                                  <a:schemeClr val="tx1"/>
                                </a:solidFill>
                                <a:effectLst/>
                                <a:latin typeface="Cambria Math"/>
                                <a:ea typeface="+mn-ea"/>
                                <a:cs typeface="+mn-cs"/>
                              </a:rPr>
                              <m:t>𝑚𝑖𝑛</m:t>
                            </m:r>
                          </m:sub>
                        </m:sSub>
                      </m:num>
                      <m:den>
                        <m:r>
                          <a:rPr lang="en-US" sz="1100" b="0" i="1">
                            <a:latin typeface="Cambria Math"/>
                            <a:ea typeface="Cambria Math"/>
                          </a:rPr>
                          <m:t>2</m:t>
                        </m:r>
                      </m:den>
                    </m:f>
                    <m:r>
                      <a:rPr lang="en-US" sz="1100" b="0" i="1">
                        <a:latin typeface="Cambria Math"/>
                        <a:ea typeface="Cambria Math"/>
                      </a:rPr>
                      <m:t>=</m:t>
                    </m:r>
                  </m:oMath>
                </m:oMathPara>
              </a14:m>
              <a:endParaRPr lang="en-US" sz="1100"/>
            </a:p>
          </xdr:txBody>
        </xdr:sp>
      </mc:Choice>
      <mc:Fallback xmlns="">
        <xdr:sp macro="" textlink="">
          <xdr:nvSpPr>
            <xdr:cNvPr id="44" name="TextBox 43"/>
            <xdr:cNvSpPr txBox="1"/>
          </xdr:nvSpPr>
          <xdr:spPr>
            <a:xfrm>
              <a:off x="922420" y="19211925"/>
              <a:ext cx="1430256"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𝐴</a:t>
              </a:r>
              <a:r>
                <a:rPr lang="en-US" sz="1100" b="0" i="0">
                  <a:latin typeface="Cambria Math"/>
                  <a:ea typeface="Cambria Math"/>
                </a:rPr>
                <a:t>= </a:t>
              </a:r>
              <a:r>
                <a:rPr lang="en-US" sz="1100" b="0" i="0">
                  <a:solidFill>
                    <a:schemeClr val="tx1"/>
                  </a:solidFill>
                  <a:effectLst/>
                  <a:latin typeface="+mn-lt"/>
                  <a:ea typeface="+mn-ea"/>
                  <a:cs typeface="+mn-cs"/>
                </a:rPr>
                <a:t> </a:t>
              </a:r>
              <a:r>
                <a:rPr lang="en-US" sz="1100" b="0" i="0">
                  <a:solidFill>
                    <a:schemeClr val="tx1"/>
                  </a:solidFill>
                  <a:effectLst/>
                  <a:latin typeface="Cambria Math"/>
                  <a:ea typeface="Cambria Math"/>
                  <a:cs typeface="+mn-cs"/>
                </a:rPr>
                <a:t>(</a:t>
              </a:r>
              <a:r>
                <a:rPr lang="en-US" sz="1100" b="0" i="0">
                  <a:solidFill>
                    <a:schemeClr val="tx1"/>
                  </a:solidFill>
                  <a:effectLst/>
                  <a:latin typeface="+mn-lt"/>
                  <a:ea typeface="+mn-ea"/>
                  <a:cs typeface="+mn-cs"/>
                </a:rPr>
                <a:t>𝐴_𝑚𝑎𝑥+𝐴_𝑚𝑖𝑛</a:t>
              </a:r>
              <a:r>
                <a:rPr lang="en-US" sz="1100" b="0" i="0">
                  <a:solidFill>
                    <a:schemeClr val="tx1"/>
                  </a:solidFill>
                  <a:effectLst/>
                  <a:latin typeface="Cambria Math"/>
                  <a:ea typeface="Cambria Math"/>
                  <a:cs typeface="+mn-cs"/>
                </a:rPr>
                <a:t>)/</a:t>
              </a:r>
              <a:r>
                <a:rPr lang="en-US" sz="1100" b="0" i="0">
                  <a:latin typeface="Cambria Math"/>
                  <a:ea typeface="Cambria Math"/>
                </a:rPr>
                <a:t>2=</a:t>
              </a:r>
              <a:endParaRPr lang="en-US" sz="1100"/>
            </a:p>
          </xdr:txBody>
        </xdr:sp>
      </mc:Fallback>
    </mc:AlternateContent>
    <xdr:clientData/>
  </xdr:oneCellAnchor>
  <xdr:twoCellAnchor>
    <xdr:from>
      <xdr:col>9</xdr:col>
      <xdr:colOff>54769</xdr:colOff>
      <xdr:row>143</xdr:row>
      <xdr:rowOff>7143</xdr:rowOff>
    </xdr:from>
    <xdr:to>
      <xdr:col>9</xdr:col>
      <xdr:colOff>150019</xdr:colOff>
      <xdr:row>147</xdr:row>
      <xdr:rowOff>0</xdr:rowOff>
    </xdr:to>
    <xdr:sp macro="" textlink="">
      <xdr:nvSpPr>
        <xdr:cNvPr id="9" name="Right Bracket 8">
          <a:extLst>
            <a:ext uri="{FF2B5EF4-FFF2-40B4-BE49-F238E27FC236}">
              <a16:creationId xmlns:a16="http://schemas.microsoft.com/office/drawing/2014/main" id="{00000000-0008-0000-0400-000009000000}"/>
            </a:ext>
          </a:extLst>
        </xdr:cNvPr>
        <xdr:cNvSpPr/>
      </xdr:nvSpPr>
      <xdr:spPr>
        <a:xfrm>
          <a:off x="5398294" y="23524368"/>
          <a:ext cx="95250" cy="640557"/>
        </a:xfrm>
        <a:prstGeom prst="righ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lang="en-US" sz="1100"/>
        </a:p>
      </xdr:txBody>
    </xdr:sp>
    <xdr:clientData/>
  </xdr:twoCellAnchor>
  <xdr:oneCellAnchor>
    <xdr:from>
      <xdr:col>3</xdr:col>
      <xdr:colOff>47625</xdr:colOff>
      <xdr:row>25</xdr:row>
      <xdr:rowOff>145256</xdr:rowOff>
    </xdr:from>
    <xdr:ext cx="619125" cy="264560"/>
    <mc:AlternateContent xmlns:mc="http://schemas.openxmlformats.org/markup-compatibility/2006" xmlns:a14="http://schemas.microsoft.com/office/drawing/2010/main">
      <mc:Choice Requires="a14">
        <xdr:sp macro="" textlink="">
          <xdr:nvSpPr>
            <xdr:cNvPr id="32" name="TextBox 31">
              <a:extLst>
                <a:ext uri="{FF2B5EF4-FFF2-40B4-BE49-F238E27FC236}">
                  <a16:creationId xmlns:a16="http://schemas.microsoft.com/office/drawing/2014/main" id="{00000000-0008-0000-0400-000020000000}"/>
                </a:ext>
              </a:extLst>
            </xdr:cNvPr>
            <xdr:cNvSpPr txBox="1"/>
          </xdr:nvSpPr>
          <xdr:spPr>
            <a:xfrm>
              <a:off x="1828800" y="4164806"/>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𝑇</m:t>
                        </m:r>
                      </m:e>
                      <m:sub>
                        <m:r>
                          <a:rPr lang="en-US" sz="1100" b="0" i="1">
                            <a:latin typeface="Cambria Math"/>
                          </a:rPr>
                          <m:t>𝑚𝑎𝑥</m:t>
                        </m:r>
                      </m:sub>
                    </m:sSub>
                    <m:r>
                      <a:rPr lang="en-US" sz="1100" b="0" i="1">
                        <a:latin typeface="Cambria Math"/>
                      </a:rPr>
                      <m:t>=</m:t>
                    </m:r>
                  </m:oMath>
                </m:oMathPara>
              </a14:m>
              <a:endParaRPr lang="en-US" sz="1100"/>
            </a:p>
          </xdr:txBody>
        </xdr:sp>
      </mc:Choice>
      <mc:Fallback xmlns="">
        <xdr:sp macro="" textlink="">
          <xdr:nvSpPr>
            <xdr:cNvPr id="32" name="TextBox 31">
              <a:extLst>
                <a:ext uri="{FF2B5EF4-FFF2-40B4-BE49-F238E27FC236}">
                  <a16:creationId xmlns:a16="http://schemas.microsoft.com/office/drawing/2014/main" xmlns="" xmlns:a14="http://schemas.microsoft.com/office/drawing/2010/main" id="{00000000-0008-0000-0200-000006000000}"/>
                </a:ext>
              </a:extLst>
            </xdr:cNvPr>
            <xdr:cNvSpPr txBox="1"/>
          </xdr:nvSpPr>
          <xdr:spPr>
            <a:xfrm>
              <a:off x="1828800" y="4164806"/>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𝑇_𝑚𝑎𝑥=</a:t>
              </a:r>
              <a:endParaRPr lang="en-US" sz="1100"/>
            </a:p>
          </xdr:txBody>
        </xdr:sp>
      </mc:Fallback>
    </mc:AlternateContent>
    <xdr:clientData/>
  </xdr:oneCellAnchor>
  <xdr:oneCellAnchor>
    <xdr:from>
      <xdr:col>2</xdr:col>
      <xdr:colOff>752475</xdr:colOff>
      <xdr:row>43</xdr:row>
      <xdr:rowOff>142875</xdr:rowOff>
    </xdr:from>
    <xdr:ext cx="619125" cy="264560"/>
    <mc:AlternateContent xmlns:mc="http://schemas.openxmlformats.org/markup-compatibility/2006" xmlns:a14="http://schemas.microsoft.com/office/drawing/2010/main">
      <mc:Choice Requires="a14">
        <xdr:sp macro="" textlink="">
          <xdr:nvSpPr>
            <xdr:cNvPr id="33" name="TextBox 32">
              <a:extLst>
                <a:ext uri="{FF2B5EF4-FFF2-40B4-BE49-F238E27FC236}">
                  <a16:creationId xmlns:a16="http://schemas.microsoft.com/office/drawing/2014/main" id="{00000000-0008-0000-0400-000021000000}"/>
                </a:ext>
              </a:extLst>
            </xdr:cNvPr>
            <xdr:cNvSpPr txBox="1"/>
          </xdr:nvSpPr>
          <xdr:spPr>
            <a:xfrm>
              <a:off x="1762125" y="7248525"/>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𝑇</m:t>
                        </m:r>
                      </m:e>
                      <m:sub>
                        <m:r>
                          <a:rPr lang="en-US" sz="1100" b="0" i="1">
                            <a:latin typeface="Cambria Math"/>
                          </a:rPr>
                          <m:t>𝑚𝑎𝑥</m:t>
                        </m:r>
                      </m:sub>
                    </m:sSub>
                    <m:r>
                      <a:rPr lang="en-US" sz="1100" b="0" i="1">
                        <a:latin typeface="Cambria Math"/>
                      </a:rPr>
                      <m:t>=</m:t>
                    </m:r>
                  </m:oMath>
                </m:oMathPara>
              </a14:m>
              <a:endParaRPr lang="en-US" sz="1100"/>
            </a:p>
          </xdr:txBody>
        </xdr:sp>
      </mc:Choice>
      <mc:Fallback xmlns="">
        <xdr:sp macro="" textlink="">
          <xdr:nvSpPr>
            <xdr:cNvPr id="33" name="TextBox 32">
              <a:extLst>
                <a:ext uri="{FF2B5EF4-FFF2-40B4-BE49-F238E27FC236}">
                  <a16:creationId xmlns:a16="http://schemas.microsoft.com/office/drawing/2014/main" xmlns="" xmlns:a14="http://schemas.microsoft.com/office/drawing/2010/main" id="{00000000-0008-0000-0200-000006000000}"/>
                </a:ext>
              </a:extLst>
            </xdr:cNvPr>
            <xdr:cNvSpPr txBox="1"/>
          </xdr:nvSpPr>
          <xdr:spPr>
            <a:xfrm>
              <a:off x="1762125" y="7248525"/>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𝑇_𝑚𝑎𝑥=</a:t>
              </a:r>
              <a:endParaRPr lang="en-US" sz="1100"/>
            </a:p>
          </xdr:txBody>
        </xdr:sp>
      </mc:Fallback>
    </mc:AlternateContent>
    <xdr:clientData/>
  </xdr:oneCellAnchor>
  <xdr:oneCellAnchor>
    <xdr:from>
      <xdr:col>3</xdr:col>
      <xdr:colOff>59532</xdr:colOff>
      <xdr:row>26</xdr:row>
      <xdr:rowOff>169069</xdr:rowOff>
    </xdr:from>
    <xdr:ext cx="619125" cy="264560"/>
    <mc:AlternateContent xmlns:mc="http://schemas.openxmlformats.org/markup-compatibility/2006" xmlns:a14="http://schemas.microsoft.com/office/drawing/2010/main">
      <mc:Choice Requires="a14">
        <xdr:sp macro="" textlink="">
          <xdr:nvSpPr>
            <xdr:cNvPr id="34" name="TextBox 33">
              <a:extLst>
                <a:ext uri="{FF2B5EF4-FFF2-40B4-BE49-F238E27FC236}">
                  <a16:creationId xmlns:a16="http://schemas.microsoft.com/office/drawing/2014/main" id="{00000000-0008-0000-0400-000022000000}"/>
                </a:ext>
              </a:extLst>
            </xdr:cNvPr>
            <xdr:cNvSpPr txBox="1"/>
          </xdr:nvSpPr>
          <xdr:spPr>
            <a:xfrm>
              <a:off x="1840707" y="4350544"/>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𝑇</m:t>
                        </m:r>
                      </m:e>
                      <m:sub>
                        <m:r>
                          <a:rPr lang="en-US" sz="1100" b="0" i="1">
                            <a:latin typeface="Cambria Math"/>
                          </a:rPr>
                          <m:t>𝑚𝑖𝑛</m:t>
                        </m:r>
                      </m:sub>
                    </m:sSub>
                    <m:r>
                      <a:rPr lang="en-US" sz="1100" b="0" i="1">
                        <a:latin typeface="Cambria Math"/>
                      </a:rPr>
                      <m:t>=</m:t>
                    </m:r>
                  </m:oMath>
                </m:oMathPara>
              </a14:m>
              <a:endParaRPr lang="en-US" sz="1100"/>
            </a:p>
          </xdr:txBody>
        </xdr:sp>
      </mc:Choice>
      <mc:Fallback xmlns="">
        <xdr:sp macro="" textlink="">
          <xdr:nvSpPr>
            <xdr:cNvPr id="34" name="TextBox 33">
              <a:extLst>
                <a:ext uri="{FF2B5EF4-FFF2-40B4-BE49-F238E27FC236}">
                  <a16:creationId xmlns:a16="http://schemas.microsoft.com/office/drawing/2014/main" xmlns="" xmlns:a14="http://schemas.microsoft.com/office/drawing/2010/main" id="{00000000-0008-0000-0200-000006000000}"/>
                </a:ext>
              </a:extLst>
            </xdr:cNvPr>
            <xdr:cNvSpPr txBox="1"/>
          </xdr:nvSpPr>
          <xdr:spPr>
            <a:xfrm>
              <a:off x="1840707" y="4350544"/>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𝑇_𝑚𝑖𝑛=</a:t>
              </a:r>
              <a:endParaRPr lang="en-US"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13</xdr:col>
      <xdr:colOff>533400</xdr:colOff>
      <xdr:row>370</xdr:row>
      <xdr:rowOff>0</xdr:rowOff>
    </xdr:from>
    <xdr:ext cx="28575" cy="209550"/>
    <xdr:sp macro="" textlink="">
      <xdr:nvSpPr>
        <xdr:cNvPr id="2" name="Text Box 35">
          <a:extLst>
            <a:ext uri="{FF2B5EF4-FFF2-40B4-BE49-F238E27FC236}">
              <a16:creationId xmlns:a16="http://schemas.microsoft.com/office/drawing/2014/main" id="{00000000-0008-0000-0500-000002000000}"/>
            </a:ext>
          </a:extLst>
        </xdr:cNvPr>
        <xdr:cNvSpPr txBox="1">
          <a:spLocks noChangeArrowheads="1"/>
        </xdr:cNvSpPr>
      </xdr:nvSpPr>
      <xdr:spPr bwMode="auto">
        <a:xfrm>
          <a:off x="8343900" y="60779025"/>
          <a:ext cx="28575" cy="209550"/>
        </a:xfrm>
        <a:prstGeom prst="rect">
          <a:avLst/>
        </a:prstGeom>
        <a:noFill/>
        <a:ln w="9525">
          <a:noFill/>
          <a:miter lim="800000"/>
          <a:headEnd/>
          <a:tailEnd/>
        </a:ln>
      </xdr:spPr>
      <xdr:txBody>
        <a:bodyPr wrap="none" lIns="27432" tIns="22860" rIns="0" bIns="0" anchor="t" upright="1">
          <a:spAutoFit/>
        </a:bodyPr>
        <a:lstStyle/>
        <a:p>
          <a:endParaRPr lang="en-US"/>
        </a:p>
      </xdr:txBody>
    </xdr:sp>
    <xdr:clientData/>
  </xdr:oneCellAnchor>
  <xdr:oneCellAnchor>
    <xdr:from>
      <xdr:col>2</xdr:col>
      <xdr:colOff>0</xdr:colOff>
      <xdr:row>73</xdr:row>
      <xdr:rowOff>95250</xdr:rowOff>
    </xdr:from>
    <xdr:ext cx="1247776" cy="26456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009650" y="12753975"/>
              <a:ext cx="1247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r>
                        <a:rPr lang="en-US" sz="1100" b="0" i="1">
                          <a:latin typeface="Cambria Math"/>
                          <a:ea typeface="Cambria Math"/>
                        </a:rPr>
                        <m:t>𝑇</m:t>
                      </m:r>
                    </m:e>
                    <m:sub>
                      <m:r>
                        <a:rPr lang="en-US" sz="1100" b="0" i="1">
                          <a:latin typeface="Cambria Math"/>
                        </a:rPr>
                        <m:t>𝐶</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𝑇</m:t>
                      </m:r>
                    </m:e>
                    <m:sub>
                      <m:r>
                        <a:rPr lang="en-US" sz="1100" b="0" i="1">
                          <a:latin typeface="Cambria Math"/>
                        </a:rPr>
                        <m:t>𝑖</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𝑇</m:t>
                      </m:r>
                    </m:e>
                    <m:sub>
                      <m:r>
                        <a:rPr lang="en-US" sz="1100" b="0" i="1">
                          <a:latin typeface="Cambria Math"/>
                        </a:rPr>
                        <m:t>𝑚𝑖𝑛</m:t>
                      </m:r>
                    </m:sub>
                  </m:sSub>
                  <m:r>
                    <a:rPr lang="en-US" sz="1100" b="0" i="1">
                      <a:latin typeface="Cambria Math"/>
                      <a:ea typeface="Cambria Math"/>
                    </a:rPr>
                    <m:t>=</m:t>
                  </m:r>
                </m:oMath>
              </a14:m>
              <a:r>
                <a:rPr lang="en-US" sz="1100"/>
                <a:t>  </a:t>
              </a:r>
            </a:p>
          </xdr:txBody>
        </xdr:sp>
      </mc:Choice>
      <mc:Fallback xmlns="">
        <xdr:sp macro="" textlink="">
          <xdr:nvSpPr>
            <xdr:cNvPr id="3" name="TextBox 2"/>
            <xdr:cNvSpPr txBox="1"/>
          </xdr:nvSpPr>
          <xdr:spPr>
            <a:xfrm>
              <a:off x="1009650" y="12753975"/>
              <a:ext cx="1247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rPr>
                <a:t>〖</a:t>
              </a:r>
              <a:r>
                <a:rPr lang="en-US" sz="1100" i="0">
                  <a:latin typeface="Cambria Math"/>
                  <a:ea typeface="Cambria Math"/>
                </a:rPr>
                <a:t>∆</a:t>
              </a:r>
              <a:r>
                <a:rPr lang="en-US" sz="1100" b="0" i="0">
                  <a:latin typeface="Cambria Math"/>
                  <a:ea typeface="Cambria Math"/>
                </a:rPr>
                <a:t>𝑇〗_</a:t>
              </a:r>
              <a:r>
                <a:rPr lang="en-US" sz="1100" b="0" i="0">
                  <a:latin typeface="Cambria Math"/>
                </a:rPr>
                <a:t>𝐶=𝑇_𝑖−𝑇_𝑚𝑖𝑛</a:t>
              </a:r>
              <a:r>
                <a:rPr lang="en-US" sz="1100" b="0" i="0">
                  <a:latin typeface="Cambria Math"/>
                  <a:ea typeface="Cambria Math"/>
                </a:rPr>
                <a:t>=</a:t>
              </a:r>
              <a:r>
                <a:rPr lang="en-US" sz="1100"/>
                <a:t>  </a:t>
              </a:r>
            </a:p>
          </xdr:txBody>
        </xdr:sp>
      </mc:Fallback>
    </mc:AlternateContent>
    <xdr:clientData/>
  </xdr:oneCellAnchor>
  <xdr:oneCellAnchor>
    <xdr:from>
      <xdr:col>1</xdr:col>
      <xdr:colOff>500062</xdr:colOff>
      <xdr:row>338</xdr:row>
      <xdr:rowOff>95250</xdr:rowOff>
    </xdr:from>
    <xdr:ext cx="1004888" cy="26456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004887" y="55692675"/>
              <a:ext cx="10048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b="0" i="1">
                          <a:latin typeface="Cambria Math" panose="02040503050406030204" pitchFamily="18" charset="0"/>
                          <a:ea typeface="Cambria Math"/>
                        </a:rPr>
                      </m:ctrlPr>
                    </m:sSubPr>
                    <m:e>
                      <m:r>
                        <a:rPr lang="en-US" sz="1100" b="0" i="1">
                          <a:latin typeface="Cambria Math"/>
                          <a:ea typeface="Cambria Math"/>
                        </a:rPr>
                        <m:t>𝐻</m:t>
                      </m:r>
                    </m:e>
                    <m:sub>
                      <m:r>
                        <a:rPr lang="en-US" sz="1100" b="0" i="1">
                          <a:latin typeface="Cambria Math"/>
                          <a:ea typeface="Cambria Math"/>
                        </a:rPr>
                        <m:t>𝑏𝑢</m:t>
                      </m:r>
                    </m:sub>
                  </m:sSub>
                  <m:r>
                    <a:rPr lang="en-US" sz="1100" b="0" i="1">
                      <a:latin typeface="Cambria Math"/>
                      <a:ea typeface="Cambria Math"/>
                    </a:rPr>
                    <m:t>=</m:t>
                  </m:r>
                </m:oMath>
              </a14:m>
              <a:r>
                <a:rPr lang="en-US" sz="1100"/>
                <a:t> </a:t>
              </a:r>
              <a14:m>
                <m:oMath xmlns:m="http://schemas.openxmlformats.org/officeDocument/2006/math">
                  <m:r>
                    <a:rPr lang="en-US" sz="1100" i="1">
                      <a:solidFill>
                        <a:schemeClr val="tx1"/>
                      </a:solidFill>
                      <a:effectLst/>
                      <a:latin typeface="Cambria Math"/>
                      <a:ea typeface="+mn-ea"/>
                      <a:cs typeface="+mn-cs"/>
                    </a:rPr>
                    <m:t>𝜇</m:t>
                  </m:r>
                  <m:sSub>
                    <m:sSubPr>
                      <m:ctrlPr>
                        <a:rPr lang="en-US" sz="110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𝑃</m:t>
                      </m:r>
                    </m:e>
                    <m:sub>
                      <m:r>
                        <a:rPr lang="en-US" sz="1100" b="0" i="1">
                          <a:solidFill>
                            <a:schemeClr val="tx1"/>
                          </a:solidFill>
                          <a:effectLst/>
                          <a:latin typeface="Cambria Math"/>
                          <a:ea typeface="+mn-ea"/>
                          <a:cs typeface="+mn-cs"/>
                        </a:rPr>
                        <m:t>𝑚𝑖𝑛</m:t>
                      </m:r>
                    </m:sub>
                  </m:sSub>
                </m:oMath>
              </a14:m>
              <a:endParaRPr lang="en-US" sz="1100"/>
            </a:p>
          </xdr:txBody>
        </xdr:sp>
      </mc:Choice>
      <mc:Fallback xmlns="">
        <xdr:sp macro="" textlink="">
          <xdr:nvSpPr>
            <xdr:cNvPr id="4" name="TextBox 3"/>
            <xdr:cNvSpPr txBox="1"/>
          </xdr:nvSpPr>
          <xdr:spPr>
            <a:xfrm>
              <a:off x="1004887" y="55692675"/>
              <a:ext cx="10048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ea typeface="Cambria Math"/>
                </a:rPr>
                <a:t>𝐻_𝑏𝑢=</a:t>
              </a:r>
              <a:r>
                <a:rPr lang="en-US" sz="1100"/>
                <a:t> </a:t>
              </a:r>
              <a:r>
                <a:rPr lang="en-US" sz="1100" i="0">
                  <a:solidFill>
                    <a:schemeClr val="tx1"/>
                  </a:solidFill>
                  <a:effectLst/>
                  <a:latin typeface="Cambria Math"/>
                  <a:ea typeface="+mn-ea"/>
                  <a:cs typeface="+mn-cs"/>
                </a:rPr>
                <a:t>𝜇</a:t>
              </a:r>
              <a:r>
                <a:rPr lang="en-US" sz="1100" b="0" i="0">
                  <a:solidFill>
                    <a:schemeClr val="tx1"/>
                  </a:solidFill>
                  <a:effectLst/>
                  <a:latin typeface="Cambria Math"/>
                  <a:ea typeface="+mn-ea"/>
                  <a:cs typeface="+mn-cs"/>
                </a:rPr>
                <a:t>𝑃_𝑚𝑖𝑛</a:t>
              </a:r>
              <a:endParaRPr lang="en-US" sz="1100"/>
            </a:p>
          </xdr:txBody>
        </xdr:sp>
      </mc:Fallback>
    </mc:AlternateContent>
    <xdr:clientData/>
  </xdr:oneCellAnchor>
  <xdr:oneCellAnchor>
    <xdr:from>
      <xdr:col>2</xdr:col>
      <xdr:colOff>109537</xdr:colOff>
      <xdr:row>350</xdr:row>
      <xdr:rowOff>95250</xdr:rowOff>
    </xdr:from>
    <xdr:ext cx="671513" cy="26456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119187" y="57635775"/>
              <a:ext cx="67151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a:ea typeface="Cambria Math"/>
                      </a:rPr>
                      <m:t>𝜇</m:t>
                    </m:r>
                    <m:r>
                      <a:rPr lang="en-US" sz="1100" b="0" i="1">
                        <a:latin typeface="Cambria Math"/>
                        <a:ea typeface="Cambria Math"/>
                      </a:rPr>
                      <m:t>=</m:t>
                    </m:r>
                  </m:oMath>
                </m:oMathPara>
              </a14:m>
              <a:endParaRPr lang="en-US" sz="1100"/>
            </a:p>
          </xdr:txBody>
        </xdr:sp>
      </mc:Choice>
      <mc:Fallback xmlns="">
        <xdr:sp macro="" textlink="">
          <xdr:nvSpPr>
            <xdr:cNvPr id="5" name="TextBox 4"/>
            <xdr:cNvSpPr txBox="1"/>
          </xdr:nvSpPr>
          <xdr:spPr>
            <a:xfrm>
              <a:off x="1119187" y="57635775"/>
              <a:ext cx="67151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𝜇</a:t>
              </a:r>
              <a:r>
                <a:rPr lang="en-US" sz="1100" b="0" i="0">
                  <a:latin typeface="Cambria Math"/>
                  <a:ea typeface="Cambria Math"/>
                </a:rPr>
                <a:t>=</a:t>
              </a:r>
              <a:endParaRPr lang="en-US" sz="1100"/>
            </a:p>
          </xdr:txBody>
        </xdr:sp>
      </mc:Fallback>
    </mc:AlternateContent>
    <xdr:clientData/>
  </xdr:oneCellAnchor>
  <xdr:oneCellAnchor>
    <xdr:from>
      <xdr:col>1</xdr:col>
      <xdr:colOff>300036</xdr:colOff>
      <xdr:row>341</xdr:row>
      <xdr:rowOff>38100</xdr:rowOff>
    </xdr:from>
    <xdr:ext cx="1300163" cy="438903"/>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804861" y="56121300"/>
              <a:ext cx="1300163" cy="4389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ea typeface="Cambria Math"/>
                          </a:rPr>
                        </m:ctrlPr>
                      </m:sSubPr>
                      <m:e>
                        <m:r>
                          <a:rPr lang="en-US" sz="1100" b="0" i="1">
                            <a:latin typeface="Cambria Math"/>
                            <a:ea typeface="Cambria Math"/>
                          </a:rPr>
                          <m:t>𝐻</m:t>
                        </m:r>
                      </m:e>
                      <m:sub>
                        <m:r>
                          <a:rPr lang="en-US" sz="1100" b="0" i="1">
                            <a:latin typeface="Cambria Math"/>
                            <a:ea typeface="Cambria Math"/>
                          </a:rPr>
                          <m:t>𝑏𝑢</m:t>
                        </m:r>
                      </m:sub>
                    </m:sSub>
                    <m:r>
                      <a:rPr lang="en-US" sz="1100" b="0" i="1">
                        <a:latin typeface="Cambria Math"/>
                        <a:ea typeface="Cambria Math"/>
                      </a:rPr>
                      <m:t>=</m:t>
                    </m:r>
                    <m:r>
                      <a:rPr lang="en-US" sz="1100" b="0" i="1">
                        <a:latin typeface="Cambria Math"/>
                        <a:ea typeface="Cambria Math"/>
                      </a:rPr>
                      <m:t>𝐺𝐴</m:t>
                    </m:r>
                    <m:f>
                      <m:fPr>
                        <m:ctrlPr>
                          <a:rPr lang="en-US" sz="1100" b="0" i="1">
                            <a:latin typeface="Cambria Math" panose="02040503050406030204" pitchFamily="18" charset="0"/>
                            <a:ea typeface="Cambria Math"/>
                          </a:rPr>
                        </m:ctrlPr>
                      </m:fPr>
                      <m:num>
                        <m:sSub>
                          <m:sSubPr>
                            <m:ctrlPr>
                              <a:rPr lang="en-US" sz="1100" b="0" i="1">
                                <a:latin typeface="Cambria Math" panose="02040503050406030204" pitchFamily="18" charset="0"/>
                                <a:ea typeface="Cambria Math"/>
                              </a:rPr>
                            </m:ctrlPr>
                          </m:sSubPr>
                          <m:e>
                            <m:r>
                              <a:rPr lang="en-US" sz="1100" b="0" i="1">
                                <a:latin typeface="Cambria Math"/>
                                <a:ea typeface="Cambria Math"/>
                              </a:rPr>
                              <m:t>∆</m:t>
                            </m:r>
                          </m:e>
                          <m:sub>
                            <m:r>
                              <a:rPr lang="en-US" sz="1100" b="0" i="1">
                                <a:latin typeface="Cambria Math"/>
                                <a:ea typeface="Cambria Math"/>
                              </a:rPr>
                              <m:t>𝑠</m:t>
                            </m:r>
                          </m:sub>
                        </m:sSub>
                      </m:num>
                      <m:den>
                        <m:sSub>
                          <m:sSubPr>
                            <m:ctrlPr>
                              <a:rPr lang="en-US" sz="1100" b="0" i="1">
                                <a:latin typeface="Cambria Math" panose="02040503050406030204" pitchFamily="18" charset="0"/>
                                <a:ea typeface="Cambria Math"/>
                              </a:rPr>
                            </m:ctrlPr>
                          </m:sSubPr>
                          <m:e>
                            <m:r>
                              <a:rPr lang="en-US" sz="1100" b="0" i="1">
                                <a:latin typeface="Cambria Math"/>
                                <a:ea typeface="Cambria Math"/>
                              </a:rPr>
                              <m:t>h</m:t>
                            </m:r>
                          </m:e>
                          <m:sub>
                            <m:r>
                              <a:rPr lang="en-US" sz="1100" b="0" i="1">
                                <a:latin typeface="Cambria Math"/>
                                <a:ea typeface="Cambria Math"/>
                              </a:rPr>
                              <m:t>𝑟𝑡</m:t>
                            </m:r>
                          </m:sub>
                        </m:sSub>
                      </m:den>
                    </m:f>
                  </m:oMath>
                </m:oMathPara>
              </a14:m>
              <a:endParaRPr lang="en-US" sz="1100"/>
            </a:p>
          </xdr:txBody>
        </xdr:sp>
      </mc:Choice>
      <mc:Fallback xmlns="">
        <xdr:sp macro="" textlink="">
          <xdr:nvSpPr>
            <xdr:cNvPr id="6" name="TextBox 5"/>
            <xdr:cNvSpPr txBox="1"/>
          </xdr:nvSpPr>
          <xdr:spPr>
            <a:xfrm>
              <a:off x="804861" y="56121300"/>
              <a:ext cx="1300163" cy="4389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ea typeface="Cambria Math"/>
                </a:rPr>
                <a:t>𝐻_𝑏𝑢=𝐺𝐴 ∆_𝑠/ℎ_𝑟𝑡 </a:t>
              </a:r>
              <a:endParaRPr lang="en-US" sz="1100"/>
            </a:p>
          </xdr:txBody>
        </xdr:sp>
      </mc:Fallback>
    </mc:AlternateContent>
    <xdr:clientData/>
  </xdr:oneCellAnchor>
  <xdr:oneCellAnchor>
    <xdr:from>
      <xdr:col>1</xdr:col>
      <xdr:colOff>276225</xdr:colOff>
      <xdr:row>346</xdr:row>
      <xdr:rowOff>19050</xdr:rowOff>
    </xdr:from>
    <xdr:ext cx="1447800" cy="442301"/>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781050" y="56911875"/>
              <a:ext cx="1447800" cy="442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e>
                      <m:sub>
                        <m:r>
                          <a:rPr lang="en-US" sz="1100" b="0" i="1">
                            <a:latin typeface="Cambria Math"/>
                            <a:ea typeface="Cambria Math"/>
                          </a:rPr>
                          <m:t>𝑠</m:t>
                        </m:r>
                        <m:r>
                          <a:rPr lang="en-US" sz="1100" b="0" i="1">
                            <a:latin typeface="Cambria Math"/>
                          </a:rPr>
                          <m:t>𝑎𝑙𝑙𝑜𝑤</m:t>
                        </m:r>
                      </m:sub>
                    </m:sSub>
                    <m:r>
                      <a:rPr lang="en-US" sz="1100" b="0" i="1">
                        <a:latin typeface="Cambria Math"/>
                      </a:rPr>
                      <m:t>=</m:t>
                    </m:r>
                    <m:f>
                      <m:fPr>
                        <m:ctrlPr>
                          <a:rPr lang="en-US" sz="1100" b="0" i="1">
                            <a:latin typeface="Cambria Math" panose="02040503050406030204" pitchFamily="18" charset="0"/>
                          </a:rPr>
                        </m:ctrlPr>
                      </m:fPr>
                      <m:num>
                        <m:r>
                          <a:rPr lang="en-US" sz="1100" b="0" i="1">
                            <a:solidFill>
                              <a:schemeClr val="tx1"/>
                            </a:solidFill>
                            <a:effectLst/>
                            <a:latin typeface="Cambria Math"/>
                            <a:ea typeface="+mn-ea"/>
                            <a:cs typeface="+mn-cs"/>
                          </a:rPr>
                          <m:t>𝜇</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𝑃</m:t>
                            </m:r>
                          </m:e>
                          <m:sub>
                            <m:r>
                              <a:rPr lang="en-US" sz="1100" b="0" i="1">
                                <a:solidFill>
                                  <a:schemeClr val="tx1"/>
                                </a:solidFill>
                                <a:effectLst/>
                                <a:latin typeface="Cambria Math"/>
                                <a:ea typeface="+mn-ea"/>
                                <a:cs typeface="+mn-cs"/>
                              </a:rPr>
                              <m:t>𝑚𝑖𝑛</m:t>
                            </m:r>
                          </m:sub>
                        </m:sSub>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h</m:t>
                            </m:r>
                          </m:e>
                          <m:sub>
                            <m:r>
                              <a:rPr lang="en-US" sz="1100" b="0" i="1">
                                <a:solidFill>
                                  <a:schemeClr val="tx1"/>
                                </a:solidFill>
                                <a:effectLst/>
                                <a:latin typeface="Cambria Math"/>
                                <a:ea typeface="+mn-ea"/>
                                <a:cs typeface="+mn-cs"/>
                              </a:rPr>
                              <m:t>𝑟𝑡</m:t>
                            </m:r>
                          </m:sub>
                        </m:sSub>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𝐺</m:t>
                            </m:r>
                          </m:e>
                          <m:sub>
                            <m:r>
                              <a:rPr lang="en-US" sz="1100" b="0" i="1">
                                <a:solidFill>
                                  <a:schemeClr val="tx1"/>
                                </a:solidFill>
                                <a:effectLst/>
                                <a:latin typeface="Cambria Math"/>
                                <a:ea typeface="+mn-ea"/>
                                <a:cs typeface="+mn-cs"/>
                              </a:rPr>
                              <m:t>𝑚𝑎𝑥</m:t>
                            </m:r>
                          </m:sub>
                        </m:sSub>
                        <m:r>
                          <a:rPr lang="en-US" sz="1100" b="0" i="1">
                            <a:latin typeface="Cambria Math"/>
                          </a:rPr>
                          <m:t>𝐴</m:t>
                        </m:r>
                      </m:den>
                    </m:f>
                    <m:r>
                      <a:rPr lang="en-US" sz="1100" b="0" i="1">
                        <a:latin typeface="Cambria Math"/>
                      </a:rPr>
                      <m:t>=</m:t>
                    </m:r>
                  </m:oMath>
                </m:oMathPara>
              </a14:m>
              <a:endParaRPr lang="en-US" sz="1100"/>
            </a:p>
          </xdr:txBody>
        </xdr:sp>
      </mc:Choice>
      <mc:Fallback xmlns="">
        <xdr:sp macro="" textlink="">
          <xdr:nvSpPr>
            <xdr:cNvPr id="7" name="TextBox 6"/>
            <xdr:cNvSpPr txBox="1"/>
          </xdr:nvSpPr>
          <xdr:spPr>
            <a:xfrm>
              <a:off x="781050" y="56911875"/>
              <a:ext cx="1447800" cy="442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∆_</a:t>
              </a:r>
              <a:r>
                <a:rPr lang="en-US" sz="1100" b="0" i="0">
                  <a:latin typeface="Cambria Math"/>
                  <a:ea typeface="Cambria Math"/>
                </a:rPr>
                <a:t>𝑠</a:t>
              </a:r>
              <a:r>
                <a:rPr lang="en-US" sz="1100" b="0" i="0">
                  <a:latin typeface="Cambria Math"/>
                </a:rPr>
                <a:t>𝑎𝑙𝑙𝑜𝑤=(</a:t>
              </a:r>
              <a:r>
                <a:rPr lang="en-US" sz="1100" b="0" i="0">
                  <a:solidFill>
                    <a:schemeClr val="tx1"/>
                  </a:solidFill>
                  <a:effectLst/>
                  <a:latin typeface="Cambria Math"/>
                  <a:ea typeface="+mn-ea"/>
                  <a:cs typeface="+mn-cs"/>
                </a:rPr>
                <a:t>𝜇𝑃_𝑚𝑖𝑛 ℎ_𝑟𝑡)/(𝐺_𝑚𝑎𝑥 </a:t>
              </a:r>
              <a:r>
                <a:rPr lang="en-US" sz="1100" b="0" i="0">
                  <a:latin typeface="Cambria Math"/>
                </a:rPr>
                <a:t>𝐴)=</a:t>
              </a:r>
              <a:endParaRPr lang="en-US" sz="1100"/>
            </a:p>
          </xdr:txBody>
        </xdr:sp>
      </mc:Fallback>
    </mc:AlternateContent>
    <xdr:clientData/>
  </xdr:oneCellAnchor>
  <xdr:oneCellAnchor>
    <xdr:from>
      <xdr:col>2</xdr:col>
      <xdr:colOff>161924</xdr:colOff>
      <xdr:row>351</xdr:row>
      <xdr:rowOff>104775</xdr:rowOff>
    </xdr:from>
    <xdr:ext cx="1076325" cy="264560"/>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1171574" y="57807225"/>
              <a:ext cx="10763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𝑃</m:t>
                        </m:r>
                      </m:e>
                      <m:sub>
                        <m:r>
                          <a:rPr lang="en-US" sz="1100" b="0" i="1">
                            <a:solidFill>
                              <a:schemeClr val="tx1"/>
                            </a:solidFill>
                            <a:effectLst/>
                            <a:latin typeface="Cambria Math"/>
                            <a:ea typeface="+mn-ea"/>
                            <a:cs typeface="+mn-cs"/>
                          </a:rPr>
                          <m:t>𝑚𝑖𝑛</m:t>
                        </m:r>
                      </m:sub>
                    </m:sSub>
                    <m:r>
                      <a:rPr lang="en-US" sz="1100" b="0" i="1">
                        <a:solidFill>
                          <a:schemeClr val="tx1"/>
                        </a:solidFill>
                        <a:effectLst/>
                        <a:latin typeface="Cambria Math"/>
                        <a:ea typeface="+mn-ea"/>
                        <a:cs typeface="+mn-cs"/>
                      </a:rPr>
                      <m:t>=</m:t>
                    </m:r>
                    <m:r>
                      <m:rPr>
                        <m:sty m:val="p"/>
                      </m:rPr>
                      <a:rPr lang="en-US" sz="1100" b="0" i="0">
                        <a:solidFill>
                          <a:schemeClr val="tx1"/>
                        </a:solidFill>
                        <a:effectLst/>
                        <a:latin typeface="Cambria Math"/>
                        <a:ea typeface="+mn-ea"/>
                        <a:cs typeface="+mn-cs"/>
                      </a:rPr>
                      <m:t>DL</m:t>
                    </m:r>
                    <m:r>
                      <a:rPr lang="en-US" sz="1100" b="0" i="0">
                        <a:solidFill>
                          <a:schemeClr val="tx1"/>
                        </a:solidFill>
                        <a:effectLst/>
                        <a:latin typeface="Cambria Math"/>
                        <a:ea typeface="+mn-ea"/>
                        <a:cs typeface="+mn-cs"/>
                      </a:rPr>
                      <m:t>=</m:t>
                    </m:r>
                  </m:oMath>
                </m:oMathPara>
              </a14:m>
              <a:endParaRPr lang="en-US" sz="1100"/>
            </a:p>
          </xdr:txBody>
        </xdr:sp>
      </mc:Choice>
      <mc:Fallback xmlns="">
        <xdr:sp macro="" textlink="">
          <xdr:nvSpPr>
            <xdr:cNvPr id="8" name="TextBox 7"/>
            <xdr:cNvSpPr txBox="1"/>
          </xdr:nvSpPr>
          <xdr:spPr>
            <a:xfrm>
              <a:off x="1171574" y="57807225"/>
              <a:ext cx="10763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solidFill>
                    <a:schemeClr val="tx1"/>
                  </a:solidFill>
                  <a:effectLst/>
                  <a:latin typeface="Cambria Math"/>
                  <a:ea typeface="+mn-ea"/>
                  <a:cs typeface="+mn-cs"/>
                </a:rPr>
                <a:t>𝑃_𝑚𝑖𝑛=DL=</a:t>
              </a:r>
              <a:endParaRPr lang="en-US" sz="1100"/>
            </a:p>
          </xdr:txBody>
        </xdr:sp>
      </mc:Fallback>
    </mc:AlternateContent>
    <xdr:clientData/>
  </xdr:oneCellAnchor>
  <xdr:oneCellAnchor>
    <xdr:from>
      <xdr:col>2</xdr:col>
      <xdr:colOff>152400</xdr:colOff>
      <xdr:row>352</xdr:row>
      <xdr:rowOff>133350</xdr:rowOff>
    </xdr:from>
    <xdr:ext cx="914400" cy="264560"/>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1162050" y="5799772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𝐴</m:t>
                    </m:r>
                    <m:r>
                      <a:rPr lang="en-US" sz="1100" b="0" i="1">
                        <a:latin typeface="Cambria Math"/>
                      </a:rPr>
                      <m:t>=</m:t>
                    </m:r>
                    <m:r>
                      <a:rPr lang="en-US" sz="1100" b="0" i="1">
                        <a:latin typeface="Cambria Math"/>
                      </a:rPr>
                      <m:t>𝐿𝑊</m:t>
                    </m:r>
                    <m:r>
                      <a:rPr lang="en-US" sz="1100" b="0" i="1">
                        <a:latin typeface="Cambria Math"/>
                      </a:rPr>
                      <m:t>=</m:t>
                    </m:r>
                  </m:oMath>
                </m:oMathPara>
              </a14:m>
              <a:endParaRPr lang="en-US" sz="1100"/>
            </a:p>
          </xdr:txBody>
        </xdr:sp>
      </mc:Choice>
      <mc:Fallback xmlns="">
        <xdr:sp macro="" textlink="">
          <xdr:nvSpPr>
            <xdr:cNvPr id="9" name="TextBox 8"/>
            <xdr:cNvSpPr txBox="1"/>
          </xdr:nvSpPr>
          <xdr:spPr>
            <a:xfrm>
              <a:off x="1162050" y="5799772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𝐴=𝐿𝑊=</a:t>
              </a:r>
              <a:endParaRPr lang="en-US" sz="1100"/>
            </a:p>
          </xdr:txBody>
        </xdr:sp>
      </mc:Fallback>
    </mc:AlternateContent>
    <xdr:clientData/>
  </xdr:oneCellAnchor>
  <xdr:oneCellAnchor>
    <xdr:from>
      <xdr:col>2</xdr:col>
      <xdr:colOff>114300</xdr:colOff>
      <xdr:row>353</xdr:row>
      <xdr:rowOff>142875</xdr:rowOff>
    </xdr:from>
    <xdr:ext cx="914400" cy="264560"/>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1123950" y="5816917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h</m:t>
                        </m:r>
                      </m:e>
                      <m:sub>
                        <m:r>
                          <a:rPr lang="en-US" sz="1100" b="0" i="1">
                            <a:latin typeface="Cambria Math"/>
                          </a:rPr>
                          <m:t>𝑟𝑡</m:t>
                        </m:r>
                      </m:sub>
                    </m:sSub>
                    <m:r>
                      <a:rPr lang="en-US" sz="1100" b="0" i="1">
                        <a:latin typeface="Cambria Math"/>
                      </a:rPr>
                      <m:t>=</m:t>
                    </m:r>
                    <m:r>
                      <a:rPr lang="en-US" sz="1100" b="0" i="1">
                        <a:latin typeface="Cambria Math"/>
                      </a:rPr>
                      <m:t>𝑡</m:t>
                    </m:r>
                    <m:r>
                      <a:rPr lang="en-US" sz="1100" b="0" i="1">
                        <a:latin typeface="Cambria Math"/>
                      </a:rPr>
                      <m:t>=</m:t>
                    </m:r>
                  </m:oMath>
                </m:oMathPara>
              </a14:m>
              <a:endParaRPr lang="en-US" sz="1100"/>
            </a:p>
          </xdr:txBody>
        </xdr:sp>
      </mc:Choice>
      <mc:Fallback xmlns="">
        <xdr:sp macro="" textlink="">
          <xdr:nvSpPr>
            <xdr:cNvPr id="10" name="TextBox 9"/>
            <xdr:cNvSpPr txBox="1"/>
          </xdr:nvSpPr>
          <xdr:spPr>
            <a:xfrm>
              <a:off x="1123950" y="5816917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ℎ_𝑟𝑡=𝑡=</a:t>
              </a:r>
              <a:endParaRPr lang="en-US" sz="1100"/>
            </a:p>
          </xdr:txBody>
        </xdr:sp>
      </mc:Fallback>
    </mc:AlternateContent>
    <xdr:clientData/>
  </xdr:oneCellAnchor>
  <xdr:oneCellAnchor>
    <xdr:from>
      <xdr:col>2</xdr:col>
      <xdr:colOff>0</xdr:colOff>
      <xdr:row>356</xdr:row>
      <xdr:rowOff>95250</xdr:rowOff>
    </xdr:from>
    <xdr:ext cx="914400" cy="264560"/>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1009650" y="5860732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14:m>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m:t>
                      </m:r>
                    </m:e>
                    <m:sub>
                      <m:r>
                        <a:rPr lang="en-US" sz="1100" b="0" i="1">
                          <a:solidFill>
                            <a:schemeClr val="tx1"/>
                          </a:solidFill>
                          <a:effectLst/>
                          <a:latin typeface="Cambria Math"/>
                          <a:ea typeface="+mn-ea"/>
                          <a:cs typeface="+mn-cs"/>
                        </a:rPr>
                        <m:t>𝑠𝑎𝑙𝑙𝑜𝑤</m:t>
                      </m:r>
                    </m:sub>
                  </m:sSub>
                </m:oMath>
              </a14:m>
              <a:r>
                <a:rPr lang="en-US" sz="1100"/>
                <a:t> =</a:t>
              </a:r>
            </a:p>
          </xdr:txBody>
        </xdr:sp>
      </mc:Choice>
      <mc:Fallback xmlns="">
        <xdr:sp macro="" textlink="">
          <xdr:nvSpPr>
            <xdr:cNvPr id="11" name="TextBox 10"/>
            <xdr:cNvSpPr txBox="1"/>
          </xdr:nvSpPr>
          <xdr:spPr>
            <a:xfrm>
              <a:off x="1009650" y="5860732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i="0">
                  <a:solidFill>
                    <a:schemeClr val="tx1"/>
                  </a:solidFill>
                  <a:effectLst/>
                  <a:latin typeface="Cambria Math"/>
                  <a:ea typeface="+mn-ea"/>
                  <a:cs typeface="+mn-cs"/>
                </a:rPr>
                <a:t>∆_</a:t>
              </a:r>
              <a:r>
                <a:rPr lang="en-US" sz="1100" b="0" i="0">
                  <a:solidFill>
                    <a:schemeClr val="tx1"/>
                  </a:solidFill>
                  <a:effectLst/>
                  <a:latin typeface="Cambria Math"/>
                  <a:ea typeface="+mn-ea"/>
                  <a:cs typeface="+mn-cs"/>
                </a:rPr>
                <a:t>𝑠𝑎𝑙𝑙𝑜𝑤</a:t>
              </a:r>
              <a:r>
                <a:rPr lang="en-US" sz="1100"/>
                <a:t> =</a:t>
              </a:r>
            </a:p>
          </xdr:txBody>
        </xdr:sp>
      </mc:Fallback>
    </mc:AlternateContent>
    <xdr:clientData/>
  </xdr:oneCellAnchor>
  <xdr:oneCellAnchor>
    <xdr:from>
      <xdr:col>4</xdr:col>
      <xdr:colOff>647700</xdr:colOff>
      <xdr:row>356</xdr:row>
      <xdr:rowOff>114300</xdr:rowOff>
    </xdr:from>
    <xdr:ext cx="914400" cy="264560"/>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2924175" y="5862637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m:t>
                        </m:r>
                      </m:e>
                      <m:sub>
                        <m:r>
                          <a:rPr lang="en-US" sz="1100" b="0" i="1">
                            <a:solidFill>
                              <a:schemeClr val="tx1"/>
                            </a:solidFill>
                            <a:effectLst/>
                            <a:latin typeface="Cambria Math"/>
                            <a:ea typeface="+mn-ea"/>
                            <a:cs typeface="+mn-cs"/>
                          </a:rPr>
                          <m:t>𝑠</m:t>
                        </m:r>
                      </m:sub>
                    </m:sSub>
                    <m:r>
                      <a:rPr lang="en-US" sz="1100" b="0" i="1">
                        <a:solidFill>
                          <a:schemeClr val="tx1"/>
                        </a:solidFill>
                        <a:effectLst/>
                        <a:latin typeface="Cambria Math"/>
                        <a:ea typeface="+mn-ea"/>
                        <a:cs typeface="+mn-cs"/>
                      </a:rPr>
                      <m:t>=</m:t>
                    </m:r>
                  </m:oMath>
                </m:oMathPara>
              </a14:m>
              <a:endParaRPr lang="en-US" sz="1100"/>
            </a:p>
          </xdr:txBody>
        </xdr:sp>
      </mc:Choice>
      <mc:Fallback xmlns="">
        <xdr:sp macro="" textlink="">
          <xdr:nvSpPr>
            <xdr:cNvPr id="12" name="TextBox 11"/>
            <xdr:cNvSpPr txBox="1"/>
          </xdr:nvSpPr>
          <xdr:spPr>
            <a:xfrm>
              <a:off x="2924175" y="5862637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solidFill>
                    <a:schemeClr val="tx1"/>
                  </a:solidFill>
                  <a:effectLst/>
                  <a:latin typeface="Cambria Math"/>
                  <a:ea typeface="+mn-ea"/>
                  <a:cs typeface="+mn-cs"/>
                </a:rPr>
                <a:t>∆_</a:t>
              </a:r>
              <a:r>
                <a:rPr lang="en-US" sz="1100" b="0" i="0">
                  <a:solidFill>
                    <a:schemeClr val="tx1"/>
                  </a:solidFill>
                  <a:effectLst/>
                  <a:latin typeface="Cambria Math"/>
                  <a:ea typeface="+mn-ea"/>
                  <a:cs typeface="+mn-cs"/>
                </a:rPr>
                <a:t>𝑠=</a:t>
              </a:r>
              <a:endParaRPr lang="en-US" sz="1100"/>
            </a:p>
          </xdr:txBody>
        </xdr:sp>
      </mc:Fallback>
    </mc:AlternateContent>
    <xdr:clientData/>
  </xdr:oneCellAnchor>
  <xdr:twoCellAnchor editAs="oneCell">
    <xdr:from>
      <xdr:col>3</xdr:col>
      <xdr:colOff>55151</xdr:colOff>
      <xdr:row>47</xdr:row>
      <xdr:rowOff>188499</xdr:rowOff>
    </xdr:from>
    <xdr:to>
      <xdr:col>8</xdr:col>
      <xdr:colOff>49923</xdr:colOff>
      <xdr:row>61</xdr:row>
      <xdr:rowOff>93057</xdr:rowOff>
    </xdr:to>
    <xdr:pic>
      <xdr:nvPicPr>
        <xdr:cNvPr id="13" name="Picture 12">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1"/>
        <a:stretch>
          <a:fillRect/>
        </a:stretch>
      </xdr:blipFill>
      <xdr:spPr>
        <a:xfrm>
          <a:off x="1760126" y="8570499"/>
          <a:ext cx="3309472" cy="2209608"/>
        </a:xfrm>
        <a:prstGeom prst="rect">
          <a:avLst/>
        </a:prstGeom>
      </xdr:spPr>
    </xdr:pic>
    <xdr:clientData/>
  </xdr:twoCellAnchor>
  <xdr:oneCellAnchor>
    <xdr:from>
      <xdr:col>3</xdr:col>
      <xdr:colOff>209550</xdr:colOff>
      <xdr:row>15</xdr:row>
      <xdr:rowOff>104775</xdr:rowOff>
    </xdr:from>
    <xdr:ext cx="419100" cy="264560"/>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500-00000E000000}"/>
                </a:ext>
              </a:extLst>
            </xdr:cNvPr>
            <xdr:cNvSpPr txBox="1"/>
          </xdr:nvSpPr>
          <xdr:spPr>
            <a:xfrm>
              <a:off x="1914525" y="2828925"/>
              <a:ext cx="4191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a:ea typeface="Cambria Math"/>
                      </a:rPr>
                      <m:t>𝛼</m:t>
                    </m:r>
                    <m:r>
                      <a:rPr lang="en-US" sz="1100" b="0" i="1">
                        <a:latin typeface="Cambria Math"/>
                        <a:ea typeface="Cambria Math"/>
                      </a:rPr>
                      <m:t>=</m:t>
                    </m:r>
                  </m:oMath>
                </m:oMathPara>
              </a14:m>
              <a:endParaRPr lang="en-US" sz="1100"/>
            </a:p>
          </xdr:txBody>
        </xdr:sp>
      </mc:Choice>
      <mc:Fallback xmlns="">
        <xdr:sp macro="" textlink="">
          <xdr:nvSpPr>
            <xdr:cNvPr id="14" name="TextBox 13"/>
            <xdr:cNvSpPr txBox="1"/>
          </xdr:nvSpPr>
          <xdr:spPr>
            <a:xfrm>
              <a:off x="1914525" y="2828925"/>
              <a:ext cx="4191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𝛼</a:t>
              </a:r>
              <a:r>
                <a:rPr lang="en-US" sz="1100" b="0" i="0">
                  <a:latin typeface="Cambria Math"/>
                  <a:ea typeface="Cambria Math"/>
                </a:rPr>
                <a:t>=</a:t>
              </a:r>
              <a:endParaRPr lang="en-US" sz="1100"/>
            </a:p>
          </xdr:txBody>
        </xdr:sp>
      </mc:Fallback>
    </mc:AlternateContent>
    <xdr:clientData/>
  </xdr:oneCellAnchor>
  <xdr:oneCellAnchor>
    <xdr:from>
      <xdr:col>0</xdr:col>
      <xdr:colOff>352425</xdr:colOff>
      <xdr:row>68</xdr:row>
      <xdr:rowOff>114300</xdr:rowOff>
    </xdr:from>
    <xdr:ext cx="914400" cy="264560"/>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352425" y="1196340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𝑇</m:t>
                        </m:r>
                      </m:e>
                      <m:sub>
                        <m:r>
                          <a:rPr lang="en-US" sz="1100" b="0" i="1">
                            <a:latin typeface="Cambria Math"/>
                          </a:rPr>
                          <m:t>𝑖</m:t>
                        </m:r>
                      </m:sub>
                    </m:sSub>
                    <m:r>
                      <a:rPr lang="en-US" sz="1100" b="0" i="1">
                        <a:latin typeface="Cambria Math"/>
                      </a:rPr>
                      <m:t>=</m:t>
                    </m:r>
                  </m:oMath>
                </m:oMathPara>
              </a14:m>
              <a:endParaRPr lang="en-US" sz="1100"/>
            </a:p>
          </xdr:txBody>
        </xdr:sp>
      </mc:Choice>
      <mc:Fallback xmlns="">
        <xdr:sp macro="" textlink="">
          <xdr:nvSpPr>
            <xdr:cNvPr id="15" name="TextBox 14"/>
            <xdr:cNvSpPr txBox="1"/>
          </xdr:nvSpPr>
          <xdr:spPr>
            <a:xfrm>
              <a:off x="352425" y="1196340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𝑇_𝑖=</a:t>
              </a:r>
              <a:endParaRPr lang="en-US" sz="1100"/>
            </a:p>
          </xdr:txBody>
        </xdr:sp>
      </mc:Fallback>
    </mc:AlternateContent>
    <xdr:clientData/>
  </xdr:oneCellAnchor>
  <xdr:oneCellAnchor>
    <xdr:from>
      <xdr:col>2</xdr:col>
      <xdr:colOff>38099</xdr:colOff>
      <xdr:row>77</xdr:row>
      <xdr:rowOff>104775</xdr:rowOff>
    </xdr:from>
    <xdr:ext cx="1390651" cy="264560"/>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1047749" y="13411200"/>
              <a:ext cx="139065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r>
                        <a:rPr lang="en-US" sz="1100" b="0" i="1">
                          <a:latin typeface="Cambria Math"/>
                          <a:ea typeface="Cambria Math"/>
                        </a:rPr>
                        <m:t>𝑇</m:t>
                      </m:r>
                    </m:e>
                    <m:sub>
                      <m:r>
                        <a:rPr lang="en-US" sz="1100" b="0" i="1">
                          <a:latin typeface="Cambria Math"/>
                        </a:rPr>
                        <m:t>𝐻</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𝑇</m:t>
                      </m:r>
                    </m:e>
                    <m:sub>
                      <m:r>
                        <a:rPr lang="en-US" sz="1100" b="0" i="1">
                          <a:latin typeface="Cambria Math"/>
                        </a:rPr>
                        <m:t>𝑚𝑎𝑥</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𝑇</m:t>
                      </m:r>
                    </m:e>
                    <m:sub>
                      <m:r>
                        <a:rPr lang="en-US" sz="1100" b="0" i="1">
                          <a:latin typeface="Cambria Math"/>
                        </a:rPr>
                        <m:t>𝑖</m:t>
                      </m:r>
                    </m:sub>
                  </m:sSub>
                  <m:r>
                    <a:rPr lang="en-US" sz="1100" b="0" i="1">
                      <a:latin typeface="Cambria Math"/>
                      <a:ea typeface="Cambria Math"/>
                    </a:rPr>
                    <m:t>=</m:t>
                  </m:r>
                </m:oMath>
              </a14:m>
              <a:r>
                <a:rPr lang="en-US" sz="1100"/>
                <a:t>  </a:t>
              </a:r>
            </a:p>
          </xdr:txBody>
        </xdr:sp>
      </mc:Choice>
      <mc:Fallback xmlns="">
        <xdr:sp macro="" textlink="">
          <xdr:nvSpPr>
            <xdr:cNvPr id="16" name="TextBox 15"/>
            <xdr:cNvSpPr txBox="1"/>
          </xdr:nvSpPr>
          <xdr:spPr>
            <a:xfrm>
              <a:off x="1047749" y="13411200"/>
              <a:ext cx="139065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rPr>
                <a:t>〖</a:t>
              </a:r>
              <a:r>
                <a:rPr lang="en-US" sz="1100" i="0">
                  <a:latin typeface="Cambria Math"/>
                  <a:ea typeface="Cambria Math"/>
                </a:rPr>
                <a:t>∆</a:t>
              </a:r>
              <a:r>
                <a:rPr lang="en-US" sz="1100" b="0" i="0">
                  <a:latin typeface="Cambria Math"/>
                  <a:ea typeface="Cambria Math"/>
                </a:rPr>
                <a:t>𝑇〗_</a:t>
              </a:r>
              <a:r>
                <a:rPr lang="en-US" sz="1100" b="0" i="0">
                  <a:latin typeface="Cambria Math"/>
                </a:rPr>
                <a:t>𝐻=𝑇_𝑚𝑎𝑥−𝑇_𝑖</a:t>
              </a:r>
              <a:r>
                <a:rPr lang="en-US" sz="1100" b="0" i="0">
                  <a:latin typeface="Cambria Math"/>
                  <a:ea typeface="Cambria Math"/>
                </a:rPr>
                <a:t>=</a:t>
              </a:r>
              <a:r>
                <a:rPr lang="en-US" sz="1100"/>
                <a:t>  </a:t>
              </a:r>
            </a:p>
          </xdr:txBody>
        </xdr:sp>
      </mc:Fallback>
    </mc:AlternateContent>
    <xdr:clientData/>
  </xdr:oneCellAnchor>
  <xdr:oneCellAnchor>
    <xdr:from>
      <xdr:col>1</xdr:col>
      <xdr:colOff>95247</xdr:colOff>
      <xdr:row>81</xdr:row>
      <xdr:rowOff>95250</xdr:rowOff>
    </xdr:from>
    <xdr:ext cx="2095503" cy="277255"/>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500-000011000000}"/>
                </a:ext>
              </a:extLst>
            </xdr:cNvPr>
            <xdr:cNvSpPr txBox="1"/>
          </xdr:nvSpPr>
          <xdr:spPr>
            <a:xfrm>
              <a:off x="600072" y="14049375"/>
              <a:ext cx="2095503" cy="2772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𝐴</m:t>
                      </m:r>
                    </m:e>
                    <m:sub>
                      <m:r>
                        <a:rPr lang="en-US" sz="1100" b="0" i="1">
                          <a:latin typeface="Cambria Math"/>
                        </a:rPr>
                        <m:t>𝐶</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𝐴</m:t>
                      </m:r>
                    </m:e>
                    <m:sub>
                      <m:r>
                        <a:rPr lang="en-US" sz="1100" b="0" i="1">
                          <a:latin typeface="Cambria Math"/>
                        </a:rPr>
                        <m:t>𝑚𝑎𝑥</m:t>
                      </m:r>
                    </m:sub>
                  </m:sSub>
                  <m:r>
                    <a:rPr lang="en-US" sz="1100" b="0" i="1">
                      <a:latin typeface="Cambria Math"/>
                    </a:rPr>
                    <m:t>+</m:t>
                  </m:r>
                  <m:r>
                    <a:rPr lang="en-US" sz="1100" b="0" i="1">
                      <a:latin typeface="Cambria Math"/>
                    </a:rPr>
                    <m:t>𝐿</m:t>
                  </m:r>
                  <m:r>
                    <a:rPr lang="en-US" sz="1100" b="0" i="1">
                      <a:latin typeface="Cambria Math"/>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𝑇𝑈</m:t>
                      </m:r>
                    </m:sub>
                  </m:sSub>
                  <m:r>
                    <a:rPr lang="en-US" sz="1100" b="0" i="1">
                      <a:latin typeface="Cambria Math"/>
                      <a:ea typeface="Cambria Math"/>
                    </a:rPr>
                    <m:t>𝛼</m:t>
                  </m:r>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𝑇</m:t>
                      </m:r>
                    </m:e>
                    <m:sub>
                      <m:r>
                        <a:rPr lang="en-US" sz="1100" b="0" i="1">
                          <a:latin typeface="Cambria Math"/>
                          <a:ea typeface="Cambria Math"/>
                        </a:rPr>
                        <m:t>𝐶</m:t>
                      </m:r>
                    </m:sub>
                  </m:sSub>
                  <m:r>
                    <a:rPr lang="en-US" sz="1100" b="0" i="1">
                      <a:latin typeface="Cambria Math"/>
                      <a:ea typeface="Cambria Math"/>
                    </a:rPr>
                    <m:t>+</m:t>
                  </m:r>
                  <m:r>
                    <a:rPr lang="en-US" sz="1100" b="0" i="1">
                      <a:latin typeface="Cambria Math"/>
                      <a:ea typeface="Cambria Math"/>
                    </a:rPr>
                    <m:t>𝜀</m:t>
                  </m:r>
                  <m:r>
                    <a:rPr lang="en-US" sz="1100" b="0" i="1">
                      <a:latin typeface="Cambria Math"/>
                      <a:ea typeface="Cambria Math"/>
                    </a:rPr>
                    <m:t>)</m:t>
                  </m:r>
                </m:oMath>
              </a14:m>
              <a:r>
                <a:rPr lang="en-US" sz="1100"/>
                <a:t> = </a:t>
              </a:r>
            </a:p>
          </xdr:txBody>
        </xdr:sp>
      </mc:Choice>
      <mc:Fallback xmlns="">
        <xdr:sp macro="" textlink="">
          <xdr:nvSpPr>
            <xdr:cNvPr id="17" name="TextBox 16"/>
            <xdr:cNvSpPr txBox="1"/>
          </xdr:nvSpPr>
          <xdr:spPr>
            <a:xfrm>
              <a:off x="600072" y="14049375"/>
              <a:ext cx="2095503" cy="2772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b="0" i="0">
                  <a:latin typeface="Cambria Math"/>
                </a:rPr>
                <a:t>𝐴_𝐶=𝐴_𝑚𝑎𝑥+𝐿(</a:t>
              </a:r>
              <a:r>
                <a:rPr lang="en-US" sz="1100" i="0">
                  <a:solidFill>
                    <a:schemeClr val="tx1"/>
                  </a:solidFill>
                  <a:effectLst/>
                  <a:latin typeface="Cambria Math"/>
                  <a:ea typeface="+mn-ea"/>
                  <a:cs typeface="+mn-cs"/>
                </a:rPr>
                <a:t>𝛾_</a:t>
              </a:r>
              <a:r>
                <a:rPr lang="en-US" sz="1100" b="0" i="0">
                  <a:solidFill>
                    <a:schemeClr val="tx1"/>
                  </a:solidFill>
                  <a:effectLst/>
                  <a:latin typeface="Cambria Math"/>
                  <a:ea typeface="+mn-ea"/>
                  <a:cs typeface="+mn-cs"/>
                </a:rPr>
                <a:t>𝑇𝑈</a:t>
              </a:r>
              <a:r>
                <a:rPr lang="en-US" sz="1100" b="0" i="0">
                  <a:solidFill>
                    <a:schemeClr val="tx1"/>
                  </a:solidFill>
                  <a:effectLst/>
                  <a:latin typeface="Cambria Math"/>
                  <a:ea typeface="Cambria Math"/>
                  <a:cs typeface="+mn-cs"/>
                </a:rPr>
                <a:t> </a:t>
              </a:r>
              <a:r>
                <a:rPr lang="en-US" sz="1100" b="0" i="0">
                  <a:latin typeface="Cambria Math"/>
                  <a:ea typeface="Cambria Math"/>
                </a:rPr>
                <a:t>𝛼∆𝑇_𝐶+𝜀)</a:t>
              </a:r>
              <a:r>
                <a:rPr lang="en-US" sz="1100"/>
                <a:t> = </a:t>
              </a:r>
            </a:p>
          </xdr:txBody>
        </xdr:sp>
      </mc:Fallback>
    </mc:AlternateContent>
    <xdr:clientData/>
  </xdr:oneCellAnchor>
  <xdr:oneCellAnchor>
    <xdr:from>
      <xdr:col>2</xdr:col>
      <xdr:colOff>266699</xdr:colOff>
      <xdr:row>83</xdr:row>
      <xdr:rowOff>95250</xdr:rowOff>
    </xdr:from>
    <xdr:ext cx="2952751" cy="277255"/>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00000000-0008-0000-0500-000012000000}"/>
                </a:ext>
              </a:extLst>
            </xdr:cNvPr>
            <xdr:cNvSpPr txBox="1"/>
          </xdr:nvSpPr>
          <xdr:spPr>
            <a:xfrm>
              <a:off x="1276349" y="14373225"/>
              <a:ext cx="2952751" cy="2772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𝐴</m:t>
                        </m:r>
                      </m:e>
                      <m:sub>
                        <m:r>
                          <a:rPr lang="en-US" sz="1100" b="0" i="1">
                            <a:latin typeface="Cambria Math"/>
                          </a:rPr>
                          <m:t>𝑚𝑎𝑥</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𝐴</m:t>
                        </m:r>
                      </m:e>
                      <m:sub>
                        <m:r>
                          <a:rPr lang="en-US" sz="1100" b="0" i="1">
                            <a:latin typeface="Cambria Math"/>
                          </a:rPr>
                          <m:t>𝐶</m:t>
                        </m:r>
                      </m:sub>
                    </m:sSub>
                    <m:r>
                      <a:rPr lang="en-US" sz="1100" b="0" i="1">
                        <a:latin typeface="Cambria Math"/>
                      </a:rPr>
                      <m:t>−</m:t>
                    </m:r>
                    <m:r>
                      <a:rPr lang="en-US" sz="1100" b="0" i="1">
                        <a:latin typeface="Cambria Math"/>
                      </a:rPr>
                      <m:t>𝐿</m:t>
                    </m:r>
                    <m:r>
                      <a:rPr lang="en-US" sz="1100" b="0" i="1">
                        <a:latin typeface="Cambria Math"/>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𝑇𝑈</m:t>
                        </m:r>
                      </m:sub>
                    </m:sSub>
                    <m:r>
                      <a:rPr lang="en-US" sz="1100" b="0" i="1">
                        <a:latin typeface="Cambria Math"/>
                        <a:ea typeface="Cambria Math"/>
                      </a:rPr>
                      <m:t>𝛼</m:t>
                    </m:r>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𝑇</m:t>
                        </m:r>
                      </m:e>
                      <m:sub>
                        <m:r>
                          <a:rPr lang="en-US" sz="1100" b="0" i="1">
                            <a:latin typeface="Cambria Math"/>
                            <a:ea typeface="Cambria Math"/>
                          </a:rPr>
                          <m:t>𝐶</m:t>
                        </m:r>
                      </m:sub>
                    </m:sSub>
                    <m:r>
                      <a:rPr lang="en-US" sz="1100" b="0" i="1">
                        <a:latin typeface="Cambria Math"/>
                        <a:ea typeface="Cambria Math"/>
                      </a:rPr>
                      <m:t>+</m:t>
                    </m:r>
                    <m:r>
                      <a:rPr lang="en-US" sz="1100" b="0" i="1">
                        <a:latin typeface="Cambria Math"/>
                        <a:ea typeface="Cambria Math"/>
                      </a:rPr>
                      <m:t>𝜀</m:t>
                    </m:r>
                    <m:r>
                      <a:rPr lang="en-US" sz="1100" b="0" i="1">
                        <a:latin typeface="Cambria Math"/>
                        <a:ea typeface="Cambria Math"/>
                      </a:rPr>
                      <m:t>)</m:t>
                    </m:r>
                    <m:func>
                      <m:funcPr>
                        <m:ctrlPr>
                          <a:rPr lang="en-US" sz="1100" b="0" i="1">
                            <a:solidFill>
                              <a:schemeClr val="tx1"/>
                            </a:solidFill>
                            <a:effectLst/>
                            <a:latin typeface="Cambria Math" panose="02040503050406030204" pitchFamily="18" charset="0"/>
                            <a:ea typeface="+mn-ea"/>
                            <a:cs typeface="+mn-cs"/>
                          </a:rPr>
                        </m:ctrlPr>
                      </m:funcPr>
                      <m:fName>
                        <m:r>
                          <m:rPr>
                            <m:sty m:val="p"/>
                          </m:rPr>
                          <a:rPr lang="en-US" sz="1100" b="0" i="0">
                            <a:solidFill>
                              <a:schemeClr val="tx1"/>
                            </a:solidFill>
                            <a:effectLst/>
                            <a:latin typeface="Cambria Math"/>
                            <a:ea typeface="+mn-ea"/>
                            <a:cs typeface="+mn-cs"/>
                          </a:rPr>
                          <m:t>cos</m:t>
                        </m:r>
                      </m:fName>
                      <m:e>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a:ea typeface="+mn-ea"/>
                                <a:cs typeface="+mn-cs"/>
                              </a:rPr>
                              <m:t>𝑆𝑘𝑒𝑤</m:t>
                            </m:r>
                          </m:e>
                        </m:d>
                      </m:e>
                    </m:func>
                  </m:oMath>
                </m:oMathPara>
              </a14:m>
              <a:endParaRPr lang="en-US" sz="1100"/>
            </a:p>
          </xdr:txBody>
        </xdr:sp>
      </mc:Choice>
      <mc:Fallback xmlns="">
        <xdr:sp macro="" textlink="">
          <xdr:nvSpPr>
            <xdr:cNvPr id="18" name="TextBox 17"/>
            <xdr:cNvSpPr txBox="1"/>
          </xdr:nvSpPr>
          <xdr:spPr>
            <a:xfrm>
              <a:off x="1276349" y="14373225"/>
              <a:ext cx="2952751" cy="2772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𝐴_𝑚𝑎𝑥=𝐴_𝐶−𝐿(</a:t>
              </a:r>
              <a:r>
                <a:rPr lang="en-US" sz="1100" i="0">
                  <a:solidFill>
                    <a:schemeClr val="tx1"/>
                  </a:solidFill>
                  <a:effectLst/>
                  <a:latin typeface="Cambria Math"/>
                  <a:ea typeface="+mn-ea"/>
                  <a:cs typeface="+mn-cs"/>
                </a:rPr>
                <a:t>𝛾_</a:t>
              </a:r>
              <a:r>
                <a:rPr lang="en-US" sz="1100" b="0" i="0">
                  <a:solidFill>
                    <a:schemeClr val="tx1"/>
                  </a:solidFill>
                  <a:effectLst/>
                  <a:latin typeface="Cambria Math"/>
                  <a:ea typeface="+mn-ea"/>
                  <a:cs typeface="+mn-cs"/>
                </a:rPr>
                <a:t>𝑇𝑈</a:t>
              </a:r>
              <a:r>
                <a:rPr lang="en-US" sz="1100" b="0" i="0">
                  <a:solidFill>
                    <a:schemeClr val="tx1"/>
                  </a:solidFill>
                  <a:effectLst/>
                  <a:latin typeface="Cambria Math"/>
                  <a:ea typeface="Cambria Math"/>
                  <a:cs typeface="+mn-cs"/>
                </a:rPr>
                <a:t> </a:t>
              </a:r>
              <a:r>
                <a:rPr lang="en-US" sz="1100" b="0" i="0">
                  <a:latin typeface="Cambria Math"/>
                  <a:ea typeface="Cambria Math"/>
                </a:rPr>
                <a:t>𝛼∆𝑇_𝐶+𝜀)</a:t>
              </a:r>
              <a:r>
                <a:rPr lang="en-US" sz="1100" b="0" i="0">
                  <a:solidFill>
                    <a:schemeClr val="tx1"/>
                  </a:solidFill>
                  <a:effectLst/>
                  <a:latin typeface="Cambria Math"/>
                  <a:ea typeface="+mn-ea"/>
                  <a:cs typeface="+mn-cs"/>
                </a:rPr>
                <a:t>cos⁡(𝑆𝑘𝑒𝑤)</a:t>
              </a:r>
              <a:endParaRPr lang="en-US" sz="1100"/>
            </a:p>
          </xdr:txBody>
        </xdr:sp>
      </mc:Fallback>
    </mc:AlternateContent>
    <xdr:clientData/>
  </xdr:oneCellAnchor>
  <xdr:oneCellAnchor>
    <xdr:from>
      <xdr:col>2</xdr:col>
      <xdr:colOff>9525</xdr:colOff>
      <xdr:row>83</xdr:row>
      <xdr:rowOff>95250</xdr:rowOff>
    </xdr:from>
    <xdr:ext cx="323850" cy="264560"/>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00000000-0008-0000-0500-000013000000}"/>
                </a:ext>
              </a:extLst>
            </xdr:cNvPr>
            <xdr:cNvSpPr txBox="1"/>
          </xdr:nvSpPr>
          <xdr:spPr>
            <a:xfrm>
              <a:off x="1019175" y="14373225"/>
              <a:ext cx="3238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a:ea typeface="Cambria Math"/>
                      </a:rPr>
                      <m:t>∴</m:t>
                    </m:r>
                  </m:oMath>
                </m:oMathPara>
              </a14:m>
              <a:endParaRPr lang="en-US" sz="1100"/>
            </a:p>
          </xdr:txBody>
        </xdr:sp>
      </mc:Choice>
      <mc:Fallback xmlns="">
        <xdr:sp macro="" textlink="">
          <xdr:nvSpPr>
            <xdr:cNvPr id="19" name="TextBox 18"/>
            <xdr:cNvSpPr txBox="1"/>
          </xdr:nvSpPr>
          <xdr:spPr>
            <a:xfrm>
              <a:off x="1019175" y="14373225"/>
              <a:ext cx="3238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a:t>
              </a:r>
              <a:endParaRPr lang="en-US" sz="1100"/>
            </a:p>
          </xdr:txBody>
        </xdr:sp>
      </mc:Fallback>
    </mc:AlternateContent>
    <xdr:clientData/>
  </xdr:oneCellAnchor>
  <xdr:oneCellAnchor>
    <xdr:from>
      <xdr:col>1</xdr:col>
      <xdr:colOff>142873</xdr:colOff>
      <xdr:row>87</xdr:row>
      <xdr:rowOff>104775</xdr:rowOff>
    </xdr:from>
    <xdr:ext cx="2228852" cy="277255"/>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00000000-0008-0000-0500-000014000000}"/>
                </a:ext>
              </a:extLst>
            </xdr:cNvPr>
            <xdr:cNvSpPr txBox="1"/>
          </xdr:nvSpPr>
          <xdr:spPr>
            <a:xfrm>
              <a:off x="647698" y="15030450"/>
              <a:ext cx="2228852" cy="2772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𝐴</m:t>
                      </m:r>
                    </m:e>
                    <m:sub>
                      <m:r>
                        <a:rPr lang="en-US" sz="1100" b="0" i="1">
                          <a:latin typeface="Cambria Math"/>
                        </a:rPr>
                        <m:t>𝐻</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𝐴</m:t>
                      </m:r>
                    </m:e>
                    <m:sub>
                      <m:r>
                        <a:rPr lang="en-US" sz="1100" b="0" i="1">
                          <a:latin typeface="Cambria Math"/>
                        </a:rPr>
                        <m:t>𝑚𝑖𝑛</m:t>
                      </m:r>
                    </m:sub>
                  </m:sSub>
                  <m:r>
                    <a:rPr lang="en-US" sz="1100" b="0" i="1">
                      <a:latin typeface="Cambria Math"/>
                    </a:rPr>
                    <m:t>−</m:t>
                  </m:r>
                  <m:r>
                    <a:rPr lang="en-US" sz="1100" b="0" i="1">
                      <a:latin typeface="Cambria Math"/>
                    </a:rPr>
                    <m:t>𝐿</m:t>
                  </m:r>
                  <m:r>
                    <a:rPr lang="en-US" sz="1100" b="0" i="1">
                      <a:latin typeface="Cambria Math"/>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𝑇𝑈</m:t>
                      </m:r>
                    </m:sub>
                  </m:sSub>
                  <m:r>
                    <a:rPr lang="en-US" sz="1100" b="0" i="1">
                      <a:latin typeface="Cambria Math"/>
                      <a:ea typeface="Cambria Math"/>
                    </a:rPr>
                    <m:t>𝛼</m:t>
                  </m:r>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𝑇</m:t>
                      </m:r>
                    </m:e>
                    <m:sub>
                      <m:r>
                        <a:rPr lang="en-US" sz="1100" b="0" i="1">
                          <a:latin typeface="Cambria Math"/>
                          <a:ea typeface="Cambria Math"/>
                        </a:rPr>
                        <m:t>𝐻</m:t>
                      </m:r>
                    </m:sub>
                  </m:sSub>
                  <m:r>
                    <a:rPr lang="en-US" sz="1100" b="0" i="1">
                      <a:latin typeface="Cambria Math"/>
                      <a:ea typeface="Cambria Math"/>
                    </a:rPr>
                    <m:t>+</m:t>
                  </m:r>
                  <m:r>
                    <a:rPr lang="en-US" sz="1100" b="0" i="1">
                      <a:latin typeface="Cambria Math"/>
                      <a:ea typeface="Cambria Math"/>
                    </a:rPr>
                    <m:t>𝜀</m:t>
                  </m:r>
                  <m:r>
                    <a:rPr lang="en-US" sz="1100" b="0" i="1">
                      <a:latin typeface="Cambria Math"/>
                      <a:ea typeface="Cambria Math"/>
                    </a:rPr>
                    <m:t>)</m:t>
                  </m:r>
                </m:oMath>
              </a14:m>
              <a:r>
                <a:rPr lang="en-US" sz="1100"/>
                <a:t> =</a:t>
              </a:r>
            </a:p>
          </xdr:txBody>
        </xdr:sp>
      </mc:Choice>
      <mc:Fallback xmlns="">
        <xdr:sp macro="" textlink="">
          <xdr:nvSpPr>
            <xdr:cNvPr id="20" name="TextBox 19"/>
            <xdr:cNvSpPr txBox="1"/>
          </xdr:nvSpPr>
          <xdr:spPr>
            <a:xfrm>
              <a:off x="647698" y="15030450"/>
              <a:ext cx="2228852" cy="2772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𝐴_𝐻=𝐴_𝑚𝑖𝑛−𝐿(</a:t>
              </a:r>
              <a:r>
                <a:rPr lang="en-US" sz="1100" i="0">
                  <a:solidFill>
                    <a:schemeClr val="tx1"/>
                  </a:solidFill>
                  <a:effectLst/>
                  <a:latin typeface="Cambria Math"/>
                  <a:ea typeface="+mn-ea"/>
                  <a:cs typeface="+mn-cs"/>
                </a:rPr>
                <a:t>𝛾_</a:t>
              </a:r>
              <a:r>
                <a:rPr lang="en-US" sz="1100" b="0" i="0">
                  <a:solidFill>
                    <a:schemeClr val="tx1"/>
                  </a:solidFill>
                  <a:effectLst/>
                  <a:latin typeface="Cambria Math"/>
                  <a:ea typeface="+mn-ea"/>
                  <a:cs typeface="+mn-cs"/>
                </a:rPr>
                <a:t>𝑇𝑈</a:t>
              </a:r>
              <a:r>
                <a:rPr lang="en-US" sz="1100" b="0" i="0">
                  <a:solidFill>
                    <a:schemeClr val="tx1"/>
                  </a:solidFill>
                  <a:effectLst/>
                  <a:latin typeface="Cambria Math"/>
                  <a:ea typeface="Cambria Math"/>
                  <a:cs typeface="+mn-cs"/>
                </a:rPr>
                <a:t> </a:t>
              </a:r>
              <a:r>
                <a:rPr lang="en-US" sz="1100" b="0" i="0">
                  <a:latin typeface="Cambria Math"/>
                  <a:ea typeface="Cambria Math"/>
                </a:rPr>
                <a:t>𝛼∆𝑇_𝐻+𝜀)</a:t>
              </a:r>
              <a:r>
                <a:rPr lang="en-US" sz="1100"/>
                <a:t> =</a:t>
              </a:r>
            </a:p>
          </xdr:txBody>
        </xdr:sp>
      </mc:Fallback>
    </mc:AlternateContent>
    <xdr:clientData/>
  </xdr:oneCellAnchor>
  <xdr:oneCellAnchor>
    <xdr:from>
      <xdr:col>2</xdr:col>
      <xdr:colOff>19050</xdr:colOff>
      <xdr:row>89</xdr:row>
      <xdr:rowOff>104775</xdr:rowOff>
    </xdr:from>
    <xdr:ext cx="323850" cy="264560"/>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500-000015000000}"/>
                </a:ext>
              </a:extLst>
            </xdr:cNvPr>
            <xdr:cNvSpPr txBox="1"/>
          </xdr:nvSpPr>
          <xdr:spPr>
            <a:xfrm>
              <a:off x="1028700" y="15354300"/>
              <a:ext cx="3238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a:ea typeface="Cambria Math"/>
                      </a:rPr>
                      <m:t>∴</m:t>
                    </m:r>
                  </m:oMath>
                </m:oMathPara>
              </a14:m>
              <a:endParaRPr lang="en-US" sz="1100"/>
            </a:p>
          </xdr:txBody>
        </xdr:sp>
      </mc:Choice>
      <mc:Fallback xmlns="">
        <xdr:sp macro="" textlink="">
          <xdr:nvSpPr>
            <xdr:cNvPr id="21" name="TextBox 20"/>
            <xdr:cNvSpPr txBox="1"/>
          </xdr:nvSpPr>
          <xdr:spPr>
            <a:xfrm>
              <a:off x="1028700" y="15354300"/>
              <a:ext cx="3238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a:t>
              </a:r>
              <a:endParaRPr lang="en-US" sz="1100"/>
            </a:p>
          </xdr:txBody>
        </xdr:sp>
      </mc:Fallback>
    </mc:AlternateContent>
    <xdr:clientData/>
  </xdr:oneCellAnchor>
  <xdr:oneCellAnchor>
    <xdr:from>
      <xdr:col>2</xdr:col>
      <xdr:colOff>228598</xdr:colOff>
      <xdr:row>89</xdr:row>
      <xdr:rowOff>85725</xdr:rowOff>
    </xdr:from>
    <xdr:ext cx="2676527" cy="277255"/>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500-000016000000}"/>
                </a:ext>
              </a:extLst>
            </xdr:cNvPr>
            <xdr:cNvSpPr txBox="1"/>
          </xdr:nvSpPr>
          <xdr:spPr>
            <a:xfrm>
              <a:off x="1238248" y="15335250"/>
              <a:ext cx="2676527" cy="2772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𝐴</m:t>
                        </m:r>
                      </m:e>
                      <m:sub>
                        <m:r>
                          <a:rPr lang="en-US" sz="1100" b="0" i="1">
                            <a:latin typeface="Cambria Math"/>
                          </a:rPr>
                          <m:t>𝑚𝑖𝑛</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𝐴</m:t>
                        </m:r>
                      </m:e>
                      <m:sub>
                        <m:r>
                          <a:rPr lang="en-US" sz="1100" b="0" i="1">
                            <a:latin typeface="Cambria Math"/>
                          </a:rPr>
                          <m:t>𝐻</m:t>
                        </m:r>
                      </m:sub>
                    </m:sSub>
                    <m:r>
                      <a:rPr lang="en-US" sz="1100" b="0" i="1">
                        <a:latin typeface="Cambria Math"/>
                      </a:rPr>
                      <m:t>+</m:t>
                    </m:r>
                    <m:r>
                      <a:rPr lang="en-US" sz="1100" b="0" i="1">
                        <a:latin typeface="Cambria Math"/>
                      </a:rPr>
                      <m:t>𝐿</m:t>
                    </m:r>
                    <m:r>
                      <a:rPr lang="en-US" sz="1100" b="0" i="1">
                        <a:latin typeface="Cambria Math"/>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𝑇𝑈</m:t>
                        </m:r>
                      </m:sub>
                    </m:sSub>
                    <m:r>
                      <a:rPr lang="en-US" sz="1100" b="0" i="1">
                        <a:latin typeface="Cambria Math"/>
                        <a:ea typeface="Cambria Math"/>
                      </a:rPr>
                      <m:t>𝛼</m:t>
                    </m:r>
                    <m:sSub>
                      <m:sSubPr>
                        <m:ctrlPr>
                          <a:rPr lang="en-US" sz="1100" b="0" i="1">
                            <a:latin typeface="Cambria Math" panose="02040503050406030204" pitchFamily="18" charset="0"/>
                            <a:ea typeface="Cambria Math"/>
                          </a:rPr>
                        </m:ctrlPr>
                      </m:sSubPr>
                      <m:e>
                        <m:r>
                          <a:rPr lang="en-US" sz="1100" b="0" i="1">
                            <a:latin typeface="Cambria Math"/>
                            <a:ea typeface="Cambria Math"/>
                          </a:rPr>
                          <m:t>∆</m:t>
                        </m:r>
                        <m:r>
                          <a:rPr lang="en-US" sz="1100" b="0" i="1">
                            <a:latin typeface="Cambria Math"/>
                            <a:ea typeface="Cambria Math"/>
                          </a:rPr>
                          <m:t>𝑇</m:t>
                        </m:r>
                      </m:e>
                      <m:sub>
                        <m:r>
                          <a:rPr lang="en-US" sz="1100" b="0" i="1">
                            <a:latin typeface="Cambria Math"/>
                            <a:ea typeface="Cambria Math"/>
                          </a:rPr>
                          <m:t>𝐻</m:t>
                        </m:r>
                      </m:sub>
                    </m:sSub>
                    <m:r>
                      <a:rPr lang="en-US" sz="1100" b="0" i="1">
                        <a:latin typeface="Cambria Math"/>
                        <a:ea typeface="Cambria Math"/>
                      </a:rPr>
                      <m:t>−</m:t>
                    </m:r>
                    <m:r>
                      <a:rPr lang="en-US" sz="1100" b="0" i="1">
                        <a:latin typeface="Cambria Math"/>
                        <a:ea typeface="Cambria Math"/>
                      </a:rPr>
                      <m:t>𝜀</m:t>
                    </m:r>
                    <m:r>
                      <a:rPr lang="en-US" sz="1100" b="0" i="1">
                        <a:latin typeface="Cambria Math"/>
                        <a:ea typeface="Cambria Math"/>
                      </a:rPr>
                      <m:t>)</m:t>
                    </m:r>
                    <m:func>
                      <m:funcPr>
                        <m:ctrlPr>
                          <a:rPr lang="en-US" sz="1100" b="0" i="1">
                            <a:latin typeface="Cambria Math" panose="02040503050406030204" pitchFamily="18" charset="0"/>
                            <a:ea typeface="Cambria Math"/>
                          </a:rPr>
                        </m:ctrlPr>
                      </m:funcPr>
                      <m:fName>
                        <m:r>
                          <m:rPr>
                            <m:sty m:val="p"/>
                          </m:rPr>
                          <a:rPr lang="en-US" sz="1100" b="0" i="0">
                            <a:latin typeface="Cambria Math"/>
                            <a:ea typeface="Cambria Math"/>
                          </a:rPr>
                          <m:t>cos</m:t>
                        </m:r>
                      </m:fName>
                      <m:e>
                        <m:d>
                          <m:dPr>
                            <m:ctrlPr>
                              <a:rPr lang="en-US" sz="1100" b="0" i="1">
                                <a:latin typeface="Cambria Math" panose="02040503050406030204" pitchFamily="18" charset="0"/>
                                <a:ea typeface="Cambria Math"/>
                              </a:rPr>
                            </m:ctrlPr>
                          </m:dPr>
                          <m:e>
                            <m:r>
                              <a:rPr lang="en-US" sz="1100" b="0" i="1">
                                <a:latin typeface="Cambria Math"/>
                                <a:ea typeface="Cambria Math"/>
                              </a:rPr>
                              <m:t>𝑆𝑘𝑒𝑤</m:t>
                            </m:r>
                          </m:e>
                        </m:d>
                      </m:e>
                    </m:func>
                  </m:oMath>
                </m:oMathPara>
              </a14:m>
              <a:endParaRPr lang="en-US" sz="1100"/>
            </a:p>
          </xdr:txBody>
        </xdr:sp>
      </mc:Choice>
      <mc:Fallback xmlns="">
        <xdr:sp macro="" textlink="">
          <xdr:nvSpPr>
            <xdr:cNvPr id="22" name="TextBox 21"/>
            <xdr:cNvSpPr txBox="1"/>
          </xdr:nvSpPr>
          <xdr:spPr>
            <a:xfrm>
              <a:off x="1238248" y="15335250"/>
              <a:ext cx="2676527" cy="2772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𝐴_𝑚𝑖𝑛=𝐴_𝐻+𝐿(</a:t>
              </a:r>
              <a:r>
                <a:rPr lang="en-US" sz="1100" i="0">
                  <a:solidFill>
                    <a:schemeClr val="tx1"/>
                  </a:solidFill>
                  <a:effectLst/>
                  <a:latin typeface="Cambria Math"/>
                  <a:ea typeface="+mn-ea"/>
                  <a:cs typeface="+mn-cs"/>
                </a:rPr>
                <a:t>𝛾_</a:t>
              </a:r>
              <a:r>
                <a:rPr lang="en-US" sz="1100" b="0" i="0">
                  <a:solidFill>
                    <a:schemeClr val="tx1"/>
                  </a:solidFill>
                  <a:effectLst/>
                  <a:latin typeface="Cambria Math"/>
                  <a:ea typeface="+mn-ea"/>
                  <a:cs typeface="+mn-cs"/>
                </a:rPr>
                <a:t>𝑇𝑈</a:t>
              </a:r>
              <a:r>
                <a:rPr lang="en-US" sz="1100" b="0" i="0">
                  <a:solidFill>
                    <a:schemeClr val="tx1"/>
                  </a:solidFill>
                  <a:effectLst/>
                  <a:latin typeface="Cambria Math"/>
                  <a:ea typeface="Cambria Math"/>
                  <a:cs typeface="+mn-cs"/>
                </a:rPr>
                <a:t> </a:t>
              </a:r>
              <a:r>
                <a:rPr lang="en-US" sz="1100" b="0" i="0">
                  <a:latin typeface="Cambria Math"/>
                  <a:ea typeface="Cambria Math"/>
                </a:rPr>
                <a:t>𝛼〖∆𝑇〗_𝐻−𝜀)cos⁡(𝑆𝑘𝑒𝑤)</a:t>
              </a:r>
              <a:endParaRPr lang="en-US" sz="1100"/>
            </a:p>
          </xdr:txBody>
        </xdr:sp>
      </mc:Fallback>
    </mc:AlternateContent>
    <xdr:clientData/>
  </xdr:oneCellAnchor>
  <xdr:oneCellAnchor>
    <xdr:from>
      <xdr:col>0</xdr:col>
      <xdr:colOff>333375</xdr:colOff>
      <xdr:row>208</xdr:row>
      <xdr:rowOff>104775</xdr:rowOff>
    </xdr:from>
    <xdr:ext cx="2362200" cy="278602"/>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00000000-0008-0000-0500-000017000000}"/>
                </a:ext>
              </a:extLst>
            </xdr:cNvPr>
            <xdr:cNvSpPr txBox="1"/>
          </xdr:nvSpPr>
          <xdr:spPr>
            <a:xfrm>
              <a:off x="333375" y="34623375"/>
              <a:ext cx="2362200" cy="278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𝜀</m:t>
                        </m:r>
                      </m:e>
                      <m:sub>
                        <m:r>
                          <a:rPr lang="en-US" sz="1100" b="0" i="1">
                            <a:latin typeface="Cambria Math"/>
                          </a:rPr>
                          <m:t>𝑆𝐻𝑑𝑒𝑐𝑘</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𝑠𝑆𝐻</m:t>
                        </m:r>
                      </m:sub>
                    </m:sSub>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h𝑠</m:t>
                        </m:r>
                      </m:sub>
                    </m:sSub>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𝑓</m:t>
                        </m:r>
                      </m:sub>
                    </m:sSub>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𝑡𝑑</m:t>
                        </m:r>
                      </m:sub>
                    </m:sSub>
                    <m:r>
                      <a:rPr lang="en-US" sz="1100" b="0" i="1">
                        <a:latin typeface="Cambria Math"/>
                      </a:rPr>
                      <m:t>0.48</m:t>
                    </m:r>
                    <m:r>
                      <a:rPr lang="en-US" sz="1100" b="0" i="1">
                        <a:latin typeface="Cambria Math"/>
                      </a:rPr>
                      <m:t>𝑥</m:t>
                    </m:r>
                    <m:sSup>
                      <m:sSupPr>
                        <m:ctrlPr>
                          <a:rPr lang="en-US" sz="1100" b="0" i="1">
                            <a:latin typeface="Cambria Math" panose="02040503050406030204" pitchFamily="18" charset="0"/>
                          </a:rPr>
                        </m:ctrlPr>
                      </m:sSupPr>
                      <m:e>
                        <m:r>
                          <a:rPr lang="en-US" sz="1100" b="0" i="1">
                            <a:latin typeface="Cambria Math"/>
                          </a:rPr>
                          <m:t>10</m:t>
                        </m:r>
                      </m:e>
                      <m:sup>
                        <m:r>
                          <a:rPr lang="en-US" sz="1100" b="0" i="1">
                            <a:latin typeface="Cambria Math"/>
                          </a:rPr>
                          <m:t>−3</m:t>
                        </m:r>
                      </m:sup>
                    </m:sSup>
                  </m:oMath>
                </m:oMathPara>
              </a14:m>
              <a:endParaRPr lang="en-US" sz="1100"/>
            </a:p>
          </xdr:txBody>
        </xdr:sp>
      </mc:Choice>
      <mc:Fallback xmlns="">
        <xdr:sp macro="" textlink="">
          <xdr:nvSpPr>
            <xdr:cNvPr id="23" name="TextBox 22"/>
            <xdr:cNvSpPr txBox="1"/>
          </xdr:nvSpPr>
          <xdr:spPr>
            <a:xfrm>
              <a:off x="333375" y="34623375"/>
              <a:ext cx="2362200" cy="278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𝜀_</a:t>
              </a:r>
              <a:r>
                <a:rPr lang="en-US" sz="1100" b="0" i="0">
                  <a:latin typeface="Cambria Math"/>
                </a:rPr>
                <a:t>𝑆𝐻𝑑𝑒𝑐𝑘=𝑘_𝑠𝑆𝐻 𝑘_ℎ𝑠 𝑘_𝑓 𝑘_𝑡𝑑 0.48𝑥〖10〗^(−3)</a:t>
              </a:r>
              <a:endParaRPr lang="en-US" sz="1100"/>
            </a:p>
          </xdr:txBody>
        </xdr:sp>
      </mc:Fallback>
    </mc:AlternateContent>
    <xdr:clientData/>
  </xdr:oneCellAnchor>
  <xdr:oneCellAnchor>
    <xdr:from>
      <xdr:col>1</xdr:col>
      <xdr:colOff>276224</xdr:colOff>
      <xdr:row>212</xdr:row>
      <xdr:rowOff>104775</xdr:rowOff>
    </xdr:from>
    <xdr:ext cx="1676401" cy="264560"/>
    <mc:AlternateContent xmlns:mc="http://schemas.openxmlformats.org/markup-compatibility/2006" xmlns:a14="http://schemas.microsoft.com/office/drawing/2010/main">
      <mc:Choice Requires="a14">
        <xdr:sp macro="" textlink="">
          <xdr:nvSpPr>
            <xdr:cNvPr id="24" name="TextBox 23">
              <a:extLst>
                <a:ext uri="{FF2B5EF4-FFF2-40B4-BE49-F238E27FC236}">
                  <a16:creationId xmlns:a16="http://schemas.microsoft.com/office/drawing/2014/main" id="{00000000-0008-0000-0500-000018000000}"/>
                </a:ext>
              </a:extLst>
            </xdr:cNvPr>
            <xdr:cNvSpPr txBox="1"/>
          </xdr:nvSpPr>
          <xdr:spPr>
            <a:xfrm>
              <a:off x="781049" y="35271075"/>
              <a:ext cx="16764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𝑘</m:t>
                        </m:r>
                      </m:e>
                      <m:sub>
                        <m:r>
                          <a:rPr lang="en-US" sz="1100" b="0" i="1">
                            <a:latin typeface="Cambria Math"/>
                          </a:rPr>
                          <m:t>h𝑠</m:t>
                        </m:r>
                      </m:sub>
                    </m:sSub>
                    <m:r>
                      <a:rPr lang="en-US" sz="1100" b="0" i="1">
                        <a:latin typeface="Cambria Math"/>
                      </a:rPr>
                      <m:t>=2.00−0.014</m:t>
                    </m:r>
                    <m:r>
                      <a:rPr lang="en-US" sz="1100" b="0" i="1">
                        <a:latin typeface="Cambria Math"/>
                      </a:rPr>
                      <m:t>𝐻</m:t>
                    </m:r>
                    <m:r>
                      <a:rPr lang="en-US" sz="1100" b="0" i="1">
                        <a:latin typeface="Cambria Math"/>
                      </a:rPr>
                      <m:t>=</m:t>
                    </m:r>
                  </m:oMath>
                </m:oMathPara>
              </a14:m>
              <a:endParaRPr lang="en-US" sz="1100"/>
            </a:p>
          </xdr:txBody>
        </xdr:sp>
      </mc:Choice>
      <mc:Fallback xmlns="">
        <xdr:sp macro="" textlink="">
          <xdr:nvSpPr>
            <xdr:cNvPr id="24" name="TextBox 23"/>
            <xdr:cNvSpPr txBox="1"/>
          </xdr:nvSpPr>
          <xdr:spPr>
            <a:xfrm>
              <a:off x="781049" y="35271075"/>
              <a:ext cx="16764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𝑘_ℎ𝑠=2.00−0.014𝐻=</a:t>
              </a:r>
              <a:endParaRPr lang="en-US" sz="1100"/>
            </a:p>
          </xdr:txBody>
        </xdr:sp>
      </mc:Fallback>
    </mc:AlternateContent>
    <xdr:clientData/>
  </xdr:oneCellAnchor>
  <xdr:oneCellAnchor>
    <xdr:from>
      <xdr:col>0</xdr:col>
      <xdr:colOff>390524</xdr:colOff>
      <xdr:row>141</xdr:row>
      <xdr:rowOff>95250</xdr:rowOff>
    </xdr:from>
    <xdr:ext cx="2409826" cy="278602"/>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00000000-0008-0000-0500-000019000000}"/>
                </a:ext>
              </a:extLst>
            </xdr:cNvPr>
            <xdr:cNvSpPr txBox="1"/>
          </xdr:nvSpPr>
          <xdr:spPr>
            <a:xfrm>
              <a:off x="390524" y="23764875"/>
              <a:ext cx="2409826" cy="278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en-US" sz="1100" i="1">
                      <a:latin typeface="Cambria Math"/>
                      <a:ea typeface="Cambria Math"/>
                    </a:rPr>
                    <m:t>𝜑</m:t>
                  </m:r>
                  <m:d>
                    <m:dPr>
                      <m:ctrlPr>
                        <a:rPr lang="en-US" sz="1100" i="1">
                          <a:latin typeface="Cambria Math" panose="02040503050406030204" pitchFamily="18" charset="0"/>
                          <a:ea typeface="Cambria Math"/>
                        </a:rPr>
                      </m:ctrlPr>
                    </m:dPr>
                    <m:e>
                      <m:r>
                        <a:rPr lang="en-US" sz="1100" b="0" i="1">
                          <a:latin typeface="Cambria Math"/>
                          <a:ea typeface="Cambria Math"/>
                        </a:rPr>
                        <m:t>𝑡</m:t>
                      </m:r>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𝑡</m:t>
                          </m:r>
                        </m:e>
                        <m:sub>
                          <m:r>
                            <a:rPr lang="en-US" sz="1100" b="0" i="1">
                              <a:latin typeface="Cambria Math"/>
                              <a:ea typeface="Cambria Math"/>
                            </a:rPr>
                            <m:t>𝑖</m:t>
                          </m:r>
                        </m:sub>
                      </m:sSub>
                    </m:e>
                  </m:d>
                  <m:r>
                    <a:rPr lang="en-US" sz="1100" b="0" i="1">
                      <a:latin typeface="Cambria Math"/>
                      <a:ea typeface="Cambria Math"/>
                    </a:rPr>
                    <m:t>=1.9</m:t>
                  </m:r>
                  <m:sSub>
                    <m:sSubPr>
                      <m:ctrlPr>
                        <a:rPr lang="en-US" sz="1100" b="0" i="1">
                          <a:latin typeface="Cambria Math" panose="02040503050406030204" pitchFamily="18" charset="0"/>
                          <a:ea typeface="Cambria Math"/>
                        </a:rPr>
                      </m:ctrlPr>
                    </m:sSubPr>
                    <m:e>
                      <m:r>
                        <a:rPr lang="en-US" sz="1100" b="0" i="1">
                          <a:latin typeface="Cambria Math"/>
                          <a:ea typeface="Cambria Math"/>
                        </a:rPr>
                        <m:t>𝑘</m:t>
                      </m:r>
                    </m:e>
                    <m:sub>
                      <m:r>
                        <a:rPr lang="en-US" sz="1100" b="0" i="1">
                          <a:latin typeface="Cambria Math"/>
                          <a:ea typeface="Cambria Math"/>
                        </a:rPr>
                        <m:t>𝑠</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𝑘</m:t>
                      </m:r>
                    </m:e>
                    <m:sub>
                      <m:r>
                        <a:rPr lang="en-US" sz="1100" b="0" i="1">
                          <a:latin typeface="Cambria Math"/>
                          <a:ea typeface="Cambria Math"/>
                        </a:rPr>
                        <m:t>h𝑐</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𝑘</m:t>
                      </m:r>
                    </m:e>
                    <m:sub>
                      <m:r>
                        <a:rPr lang="en-US" sz="1100" b="0" i="1">
                          <a:latin typeface="Cambria Math"/>
                          <a:ea typeface="Cambria Math"/>
                        </a:rPr>
                        <m:t>𝑓</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𝑘</m:t>
                      </m:r>
                    </m:e>
                    <m:sub>
                      <m:r>
                        <a:rPr lang="en-US" sz="1100" b="0" i="1">
                          <a:latin typeface="Cambria Math"/>
                          <a:ea typeface="Cambria Math"/>
                        </a:rPr>
                        <m:t>𝑡𝑑</m:t>
                      </m:r>
                    </m:sub>
                  </m:sSub>
                  <m:sSup>
                    <m:sSupPr>
                      <m:ctrlPr>
                        <a:rPr lang="en-US" sz="1100" b="0" i="1">
                          <a:latin typeface="Cambria Math" panose="02040503050406030204" pitchFamily="18" charset="0"/>
                          <a:ea typeface="Cambria Math"/>
                        </a:rPr>
                      </m:ctrlPr>
                    </m:sSupPr>
                    <m:e>
                      <m:sSub>
                        <m:sSubPr>
                          <m:ctrlPr>
                            <a:rPr lang="en-US" sz="1100" b="0" i="1">
                              <a:latin typeface="Cambria Math" panose="02040503050406030204" pitchFamily="18" charset="0"/>
                              <a:ea typeface="Cambria Math"/>
                            </a:rPr>
                          </m:ctrlPr>
                        </m:sSubPr>
                        <m:e>
                          <m:r>
                            <a:rPr lang="en-US" sz="1100" b="0" i="1">
                              <a:latin typeface="Cambria Math"/>
                              <a:ea typeface="Cambria Math"/>
                            </a:rPr>
                            <m:t>𝑡</m:t>
                          </m:r>
                        </m:e>
                        <m:sub>
                          <m:r>
                            <a:rPr lang="en-US" sz="1100" b="0" i="1">
                              <a:latin typeface="Cambria Math"/>
                              <a:ea typeface="Cambria Math"/>
                            </a:rPr>
                            <m:t>𝑖</m:t>
                          </m:r>
                        </m:sub>
                      </m:sSub>
                    </m:e>
                    <m:sup>
                      <m:r>
                        <a:rPr lang="en-US" sz="1100" b="0" i="1">
                          <a:latin typeface="Cambria Math"/>
                          <a:ea typeface="Cambria Math"/>
                        </a:rPr>
                        <m:t>−0.118</m:t>
                      </m:r>
                    </m:sup>
                  </m:sSup>
                </m:oMath>
              </a14:m>
              <a:r>
                <a:rPr lang="en-US" sz="1100"/>
                <a:t> </a:t>
              </a:r>
            </a:p>
          </xdr:txBody>
        </xdr:sp>
      </mc:Choice>
      <mc:Fallback xmlns="">
        <xdr:sp macro="" textlink="">
          <xdr:nvSpPr>
            <xdr:cNvPr id="25" name="TextBox 24"/>
            <xdr:cNvSpPr txBox="1"/>
          </xdr:nvSpPr>
          <xdr:spPr>
            <a:xfrm>
              <a:off x="390524" y="23764875"/>
              <a:ext cx="2409826" cy="278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𝜑(</a:t>
              </a:r>
              <a:r>
                <a:rPr lang="en-US" sz="1100" b="0" i="0">
                  <a:latin typeface="Cambria Math"/>
                  <a:ea typeface="Cambria Math"/>
                </a:rPr>
                <a:t>𝑡,𝑡_𝑖 )=1.9𝑘_𝑠 𝑘_ℎ𝑐 𝑘_𝑓 𝑘_𝑡𝑑 〖𝑡_𝑖〗^(−0.118)</a:t>
              </a:r>
              <a:r>
                <a:rPr lang="en-US" sz="1100"/>
                <a:t> </a:t>
              </a:r>
            </a:p>
          </xdr:txBody>
        </xdr:sp>
      </mc:Fallback>
    </mc:AlternateContent>
    <xdr:clientData/>
  </xdr:oneCellAnchor>
  <xdr:oneCellAnchor>
    <xdr:from>
      <xdr:col>1</xdr:col>
      <xdr:colOff>123825</xdr:colOff>
      <xdr:row>148</xdr:row>
      <xdr:rowOff>9525</xdr:rowOff>
    </xdr:from>
    <xdr:ext cx="2076450" cy="472694"/>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00000000-0008-0000-0500-00001A000000}"/>
                </a:ext>
              </a:extLst>
            </xdr:cNvPr>
            <xdr:cNvSpPr txBox="1"/>
          </xdr:nvSpPr>
          <xdr:spPr>
            <a:xfrm>
              <a:off x="628650" y="24812625"/>
              <a:ext cx="2076450"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𝑘</m:t>
                        </m:r>
                      </m:e>
                      <m:sub>
                        <m:r>
                          <a:rPr lang="en-US" sz="1100" b="0" i="1">
                            <a:latin typeface="Cambria Math"/>
                          </a:rPr>
                          <m:t>𝑠𝑏</m:t>
                        </m:r>
                      </m:sub>
                    </m:sSub>
                    <m:r>
                      <a:rPr lang="en-US" sz="1100" b="0" i="1">
                        <a:latin typeface="Cambria Math"/>
                      </a:rPr>
                      <m:t>=</m:t>
                    </m:r>
                    <m:r>
                      <a:rPr lang="en-US" sz="1100" b="0" i="0">
                        <a:latin typeface="Cambria Math"/>
                      </a:rPr>
                      <m:t>1.45−0.13</m:t>
                    </m:r>
                    <m:d>
                      <m:dPr>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r>
                              <a:rPr lang="en-US" sz="1100" b="0" i="1">
                                <a:latin typeface="Cambria Math"/>
                              </a:rPr>
                              <m:t>𝑉</m:t>
                            </m:r>
                          </m:num>
                          <m:den>
                            <m:sSub>
                              <m:sSubPr>
                                <m:ctrlPr>
                                  <a:rPr lang="en-US" sz="1100" b="0" i="1">
                                    <a:latin typeface="Cambria Math" panose="02040503050406030204" pitchFamily="18" charset="0"/>
                                  </a:rPr>
                                </m:ctrlPr>
                              </m:sSubPr>
                              <m:e>
                                <m:r>
                                  <a:rPr lang="en-US" sz="1100" b="0" i="1">
                                    <a:latin typeface="Cambria Math"/>
                                  </a:rPr>
                                  <m:t>𝑆</m:t>
                                </m:r>
                              </m:e>
                              <m:sub>
                                <m:r>
                                  <a:rPr lang="en-US" sz="1100" b="0" i="1">
                                    <a:latin typeface="Cambria Math"/>
                                  </a:rPr>
                                  <m:t>𝑏</m:t>
                                </m:r>
                              </m:sub>
                            </m:sSub>
                          </m:den>
                        </m:f>
                      </m:e>
                    </m:d>
                    <m:r>
                      <a:rPr lang="en-US" sz="1100" b="0" i="1">
                        <a:latin typeface="Cambria Math"/>
                        <a:ea typeface="Cambria Math"/>
                      </a:rPr>
                      <m:t>≥</m:t>
                    </m:r>
                  </m:oMath>
                </m:oMathPara>
              </a14:m>
              <a:endParaRPr lang="en-US" sz="1100"/>
            </a:p>
          </xdr:txBody>
        </xdr:sp>
      </mc:Choice>
      <mc:Fallback xmlns="">
        <xdr:sp macro="" textlink="">
          <xdr:nvSpPr>
            <xdr:cNvPr id="26" name="TextBox 25"/>
            <xdr:cNvSpPr txBox="1"/>
          </xdr:nvSpPr>
          <xdr:spPr>
            <a:xfrm>
              <a:off x="628650" y="24812625"/>
              <a:ext cx="2076450" cy="4726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𝑘_𝑠𝑏=1.45−0.13(𝑉/𝑆_𝑏 )</a:t>
              </a:r>
              <a:r>
                <a:rPr lang="en-US" sz="1100" b="0" i="0">
                  <a:latin typeface="Cambria Math"/>
                  <a:ea typeface="Cambria Math"/>
                </a:rPr>
                <a:t>≥</a:t>
              </a:r>
              <a:endParaRPr lang="en-US" sz="1100"/>
            </a:p>
          </xdr:txBody>
        </xdr:sp>
      </mc:Fallback>
    </mc:AlternateContent>
    <xdr:clientData/>
  </xdr:oneCellAnchor>
  <xdr:oneCellAnchor>
    <xdr:from>
      <xdr:col>2</xdr:col>
      <xdr:colOff>600075</xdr:colOff>
      <xdr:row>18</xdr:row>
      <xdr:rowOff>104775</xdr:rowOff>
    </xdr:from>
    <xdr:ext cx="866775" cy="342081"/>
    <mc:AlternateContent xmlns:mc="http://schemas.openxmlformats.org/markup-compatibility/2006" xmlns:a14="http://schemas.microsoft.com/office/drawing/2010/main">
      <mc:Choice Requires="a14">
        <xdr:sp macro="" textlink="">
          <xdr:nvSpPr>
            <xdr:cNvPr id="27" name="TextBox 26">
              <a:extLst>
                <a:ext uri="{FF2B5EF4-FFF2-40B4-BE49-F238E27FC236}">
                  <a16:creationId xmlns:a16="http://schemas.microsoft.com/office/drawing/2014/main" id="{00000000-0008-0000-0500-00001B000000}"/>
                </a:ext>
              </a:extLst>
            </xdr:cNvPr>
            <xdr:cNvSpPr txBox="1"/>
          </xdr:nvSpPr>
          <xdr:spPr>
            <a:xfrm>
              <a:off x="1609725" y="3314700"/>
              <a:ext cx="866775" cy="3420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type m:val="skw"/>
                        <m:ctrlPr>
                          <a:rPr lang="en-US" sz="1100" i="1">
                            <a:latin typeface="Cambria Math" panose="02040503050406030204" pitchFamily="18" charset="0"/>
                          </a:rPr>
                        </m:ctrlPr>
                      </m:fPr>
                      <m:num>
                        <m:r>
                          <a:rPr lang="en-US" sz="1100" b="0" i="1">
                            <a:latin typeface="Cambria Math"/>
                          </a:rPr>
                          <m:t>𝑉</m:t>
                        </m:r>
                      </m:num>
                      <m:den>
                        <m:sSub>
                          <m:sSubPr>
                            <m:ctrlPr>
                              <a:rPr lang="en-US" sz="1100" i="1">
                                <a:latin typeface="Cambria Math" panose="02040503050406030204" pitchFamily="18" charset="0"/>
                              </a:rPr>
                            </m:ctrlPr>
                          </m:sSubPr>
                          <m:e>
                            <m:r>
                              <a:rPr lang="en-US" sz="1100" b="0" i="1">
                                <a:latin typeface="Cambria Math"/>
                              </a:rPr>
                              <m:t>𝑆</m:t>
                            </m:r>
                          </m:e>
                          <m:sub>
                            <m:r>
                              <a:rPr lang="en-US" sz="1100" b="0" i="1">
                                <a:latin typeface="Cambria Math"/>
                              </a:rPr>
                              <m:t>𝑏</m:t>
                            </m:r>
                          </m:sub>
                        </m:sSub>
                      </m:den>
                    </m:f>
                    <m:r>
                      <a:rPr lang="en-US" sz="1100" b="0" i="1">
                        <a:latin typeface="Cambria Math"/>
                      </a:rPr>
                      <m:t>=</m:t>
                    </m:r>
                  </m:oMath>
                </m:oMathPara>
              </a14:m>
              <a:endParaRPr lang="en-US" sz="1100"/>
            </a:p>
          </xdr:txBody>
        </xdr:sp>
      </mc:Choice>
      <mc:Fallback xmlns="">
        <xdr:sp macro="" textlink="">
          <xdr:nvSpPr>
            <xdr:cNvPr id="27" name="TextBox 26"/>
            <xdr:cNvSpPr txBox="1"/>
          </xdr:nvSpPr>
          <xdr:spPr>
            <a:xfrm>
              <a:off x="1609725" y="3314700"/>
              <a:ext cx="866775" cy="3420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𝑉⁄𝑆_𝑏 =</a:t>
              </a:r>
              <a:endParaRPr lang="en-US" sz="1100"/>
            </a:p>
          </xdr:txBody>
        </xdr:sp>
      </mc:Fallback>
    </mc:AlternateContent>
    <xdr:clientData/>
  </xdr:oneCellAnchor>
  <xdr:oneCellAnchor>
    <xdr:from>
      <xdr:col>3</xdr:col>
      <xdr:colOff>28575</xdr:colOff>
      <xdr:row>21</xdr:row>
      <xdr:rowOff>0</xdr:rowOff>
    </xdr:from>
    <xdr:ext cx="647700" cy="264560"/>
    <mc:AlternateContent xmlns:mc="http://schemas.openxmlformats.org/markup-compatibility/2006" xmlns:a14="http://schemas.microsoft.com/office/drawing/2010/main">
      <mc:Choice Requires="a14">
        <xdr:sp macro="" textlink="">
          <xdr:nvSpPr>
            <xdr:cNvPr id="28" name="TextBox 27">
              <a:extLst>
                <a:ext uri="{FF2B5EF4-FFF2-40B4-BE49-F238E27FC236}">
                  <a16:creationId xmlns:a16="http://schemas.microsoft.com/office/drawing/2014/main" id="{00000000-0008-0000-0500-00001C000000}"/>
                </a:ext>
              </a:extLst>
            </xdr:cNvPr>
            <xdr:cNvSpPr txBox="1"/>
          </xdr:nvSpPr>
          <xdr:spPr>
            <a:xfrm>
              <a:off x="1733550" y="3810000"/>
              <a:ext cx="6477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𝑓</m:t>
                        </m:r>
                        <m:r>
                          <a:rPr lang="en-US" sz="1100" b="0" i="1">
                            <a:latin typeface="Cambria Math"/>
                          </a:rPr>
                          <m:t>′</m:t>
                        </m:r>
                      </m:e>
                      <m:sub>
                        <m:r>
                          <a:rPr lang="en-US" sz="1100" b="0" i="1">
                            <a:latin typeface="Cambria Math"/>
                          </a:rPr>
                          <m:t>𝑐𝑖</m:t>
                        </m:r>
                      </m:sub>
                    </m:sSub>
                    <m:r>
                      <a:rPr lang="en-US" sz="1100" b="0" i="1">
                        <a:latin typeface="Cambria Math"/>
                      </a:rPr>
                      <m:t>=</m:t>
                    </m:r>
                  </m:oMath>
                </m:oMathPara>
              </a14:m>
              <a:endParaRPr lang="en-US" sz="1100"/>
            </a:p>
          </xdr:txBody>
        </xdr:sp>
      </mc:Choice>
      <mc:Fallback xmlns="">
        <xdr:sp macro="" textlink="">
          <xdr:nvSpPr>
            <xdr:cNvPr id="28" name="TextBox 27"/>
            <xdr:cNvSpPr txBox="1"/>
          </xdr:nvSpPr>
          <xdr:spPr>
            <a:xfrm>
              <a:off x="1733550" y="3810000"/>
              <a:ext cx="6477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rPr>
                <a:t>〖</a:t>
              </a:r>
              <a:r>
                <a:rPr lang="en-US" sz="1100" b="0" i="0">
                  <a:latin typeface="Cambria Math"/>
                </a:rPr>
                <a:t>𝑓′〗_𝑐𝑖=</a:t>
              </a:r>
              <a:endParaRPr lang="en-US" sz="1100"/>
            </a:p>
          </xdr:txBody>
        </xdr:sp>
      </mc:Fallback>
    </mc:AlternateContent>
    <xdr:clientData/>
  </xdr:oneCellAnchor>
  <xdr:oneCellAnchor>
    <xdr:from>
      <xdr:col>1</xdr:col>
      <xdr:colOff>323848</xdr:colOff>
      <xdr:row>151</xdr:row>
      <xdr:rowOff>104775</xdr:rowOff>
    </xdr:from>
    <xdr:ext cx="1733551" cy="264560"/>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00000000-0008-0000-0500-00001D000000}"/>
                </a:ext>
              </a:extLst>
            </xdr:cNvPr>
            <xdr:cNvSpPr txBox="1"/>
          </xdr:nvSpPr>
          <xdr:spPr>
            <a:xfrm>
              <a:off x="828673" y="25393650"/>
              <a:ext cx="173355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𝑘</m:t>
                      </m:r>
                    </m:e>
                    <m:sub>
                      <m:r>
                        <a:rPr lang="en-US" sz="1100" b="0" i="1">
                          <a:latin typeface="Cambria Math"/>
                        </a:rPr>
                        <m:t>h𝑐</m:t>
                      </m:r>
                    </m:sub>
                  </m:sSub>
                  <m:r>
                    <a:rPr lang="en-US" sz="1100" b="0" i="1">
                      <a:latin typeface="Cambria Math"/>
                    </a:rPr>
                    <m:t>=1.56−0.008</m:t>
                  </m:r>
                  <m:r>
                    <a:rPr lang="en-US" sz="1100" b="0" i="1">
                      <a:latin typeface="Cambria Math"/>
                    </a:rPr>
                    <m:t>𝐻</m:t>
                  </m:r>
                </m:oMath>
              </a14:m>
              <a:r>
                <a:rPr lang="en-US" sz="1100"/>
                <a:t> =</a:t>
              </a:r>
            </a:p>
          </xdr:txBody>
        </xdr:sp>
      </mc:Choice>
      <mc:Fallback xmlns="">
        <xdr:sp macro="" textlink="">
          <xdr:nvSpPr>
            <xdr:cNvPr id="29" name="TextBox 28"/>
            <xdr:cNvSpPr txBox="1"/>
          </xdr:nvSpPr>
          <xdr:spPr>
            <a:xfrm>
              <a:off x="828673" y="25393650"/>
              <a:ext cx="173355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rPr>
                <a:t>𝑘_ℎ𝑐=1.56−0.008𝐻</a:t>
              </a:r>
              <a:r>
                <a:rPr lang="en-US" sz="1100"/>
                <a:t> =</a:t>
              </a:r>
            </a:p>
          </xdr:txBody>
        </xdr:sp>
      </mc:Fallback>
    </mc:AlternateContent>
    <xdr:clientData/>
  </xdr:oneCellAnchor>
  <xdr:oneCellAnchor>
    <xdr:from>
      <xdr:col>1</xdr:col>
      <xdr:colOff>142875</xdr:colOff>
      <xdr:row>153</xdr:row>
      <xdr:rowOff>104775</xdr:rowOff>
    </xdr:from>
    <xdr:ext cx="1476375" cy="443455"/>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00000000-0008-0000-0500-00001E000000}"/>
                </a:ext>
              </a:extLst>
            </xdr:cNvPr>
            <xdr:cNvSpPr txBox="1"/>
          </xdr:nvSpPr>
          <xdr:spPr>
            <a:xfrm>
              <a:off x="647700" y="25717500"/>
              <a:ext cx="1476375" cy="443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𝑘</m:t>
                        </m:r>
                      </m:e>
                      <m:sub>
                        <m:r>
                          <a:rPr lang="en-US" sz="1100" b="0" i="1">
                            <a:latin typeface="Cambria Math"/>
                          </a:rPr>
                          <m:t>𝑓𝑏</m:t>
                        </m:r>
                      </m:sub>
                    </m:sSub>
                    <m:r>
                      <a:rPr lang="en-US" sz="1100" b="0" i="1">
                        <a:latin typeface="Cambria Math"/>
                      </a:rPr>
                      <m:t>=</m:t>
                    </m:r>
                    <m:f>
                      <m:fPr>
                        <m:ctrlPr>
                          <a:rPr lang="en-US" sz="1100" b="0" i="1">
                            <a:latin typeface="Cambria Math" panose="02040503050406030204" pitchFamily="18" charset="0"/>
                          </a:rPr>
                        </m:ctrlPr>
                      </m:fPr>
                      <m:num>
                        <m:r>
                          <a:rPr lang="en-US" sz="1100" b="0" i="1">
                            <a:latin typeface="Cambria Math"/>
                          </a:rPr>
                          <m:t>5</m:t>
                        </m:r>
                      </m:num>
                      <m:den>
                        <m:r>
                          <a:rPr lang="en-US" sz="1100" b="0" i="1">
                            <a:latin typeface="Cambria Math"/>
                          </a:rPr>
                          <m:t>1+</m:t>
                        </m:r>
                        <m:sSub>
                          <m:sSubPr>
                            <m:ctrlPr>
                              <a:rPr lang="en-US" sz="1100" b="0" i="1">
                                <a:latin typeface="Cambria Math" panose="02040503050406030204" pitchFamily="18" charset="0"/>
                              </a:rPr>
                            </m:ctrlPr>
                          </m:sSubPr>
                          <m:e>
                            <m:r>
                              <a:rPr lang="en-US" sz="1100" b="0" i="1">
                                <a:latin typeface="Cambria Math"/>
                              </a:rPr>
                              <m:t>𝑓</m:t>
                            </m:r>
                            <m:r>
                              <a:rPr lang="en-US" sz="1100" b="0" i="1">
                                <a:latin typeface="Cambria Math"/>
                              </a:rPr>
                              <m:t>′</m:t>
                            </m:r>
                          </m:e>
                          <m:sub>
                            <m:r>
                              <a:rPr lang="en-US" sz="1100" b="0" i="1">
                                <a:latin typeface="Cambria Math"/>
                              </a:rPr>
                              <m:t>𝑐𝑖</m:t>
                            </m:r>
                          </m:sub>
                        </m:sSub>
                      </m:den>
                    </m:f>
                    <m:r>
                      <a:rPr lang="en-US" sz="1100" b="0" i="1">
                        <a:latin typeface="Cambria Math"/>
                      </a:rPr>
                      <m:t>=</m:t>
                    </m:r>
                  </m:oMath>
                </m:oMathPara>
              </a14:m>
              <a:endParaRPr lang="en-US" sz="1100"/>
            </a:p>
          </xdr:txBody>
        </xdr:sp>
      </mc:Choice>
      <mc:Fallback xmlns="">
        <xdr:sp macro="" textlink="">
          <xdr:nvSpPr>
            <xdr:cNvPr id="30" name="TextBox 29"/>
            <xdr:cNvSpPr txBox="1"/>
          </xdr:nvSpPr>
          <xdr:spPr>
            <a:xfrm>
              <a:off x="647700" y="25717500"/>
              <a:ext cx="1476375" cy="443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𝑘_𝑓𝑏=5/(1+〖𝑓′〗_𝑐𝑖 )=</a:t>
              </a:r>
              <a:endParaRPr lang="en-US" sz="1100"/>
            </a:p>
          </xdr:txBody>
        </xdr:sp>
      </mc:Fallback>
    </mc:AlternateContent>
    <xdr:clientData/>
  </xdr:oneCellAnchor>
  <xdr:oneCellAnchor>
    <xdr:from>
      <xdr:col>1</xdr:col>
      <xdr:colOff>314323</xdr:colOff>
      <xdr:row>160</xdr:row>
      <xdr:rowOff>123825</xdr:rowOff>
    </xdr:from>
    <xdr:ext cx="2133602" cy="454933"/>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00000000-0008-0000-0500-00001F000000}"/>
                </a:ext>
              </a:extLst>
            </xdr:cNvPr>
            <xdr:cNvSpPr txBox="1"/>
          </xdr:nvSpPr>
          <xdr:spPr>
            <a:xfrm>
              <a:off x="819148" y="26870025"/>
              <a:ext cx="2133602" cy="4549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𝑘</m:t>
                        </m:r>
                      </m:e>
                      <m:sub>
                        <m:r>
                          <a:rPr lang="en-US" sz="1100" b="0" i="1">
                            <a:latin typeface="Cambria Math"/>
                          </a:rPr>
                          <m:t>𝑡𝑑𝑐𝑜𝑚𝑝</m:t>
                        </m:r>
                      </m:sub>
                    </m:sSub>
                    <m:r>
                      <a:rPr lang="en-US" sz="1100" b="0" i="1">
                        <a:latin typeface="Cambria Math"/>
                      </a:rPr>
                      <m:t>=</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rPr>
                              <m:t>𝑡</m:t>
                            </m:r>
                          </m:e>
                          <m:sub>
                            <m:r>
                              <a:rPr lang="en-US" sz="1100" b="0" i="1">
                                <a:latin typeface="Cambria Math"/>
                              </a:rPr>
                              <m:t>𝑑𝑒𝑐𝑘</m:t>
                            </m:r>
                          </m:sub>
                        </m:sSub>
                      </m:num>
                      <m:den>
                        <m:r>
                          <a:rPr lang="en-US" sz="1100" b="0" i="1">
                            <a:latin typeface="Cambria Math"/>
                          </a:rPr>
                          <m:t>61−4</m:t>
                        </m:r>
                        <m:sSub>
                          <m:sSubPr>
                            <m:ctrlPr>
                              <a:rPr lang="en-US" sz="1100" b="0" i="1">
                                <a:latin typeface="Cambria Math" panose="02040503050406030204" pitchFamily="18" charset="0"/>
                              </a:rPr>
                            </m:ctrlPr>
                          </m:sSubPr>
                          <m:e>
                            <m:sSup>
                              <m:sSupPr>
                                <m:ctrlPr>
                                  <a:rPr lang="en-US" sz="1100" b="0" i="1">
                                    <a:latin typeface="Cambria Math" panose="02040503050406030204" pitchFamily="18" charset="0"/>
                                  </a:rPr>
                                </m:ctrlPr>
                              </m:sSupPr>
                              <m:e>
                                <m:r>
                                  <a:rPr lang="en-US" sz="1100" b="0" i="1">
                                    <a:latin typeface="Cambria Math"/>
                                  </a:rPr>
                                  <m:t>𝑓</m:t>
                                </m:r>
                              </m:e>
                              <m:sup>
                                <m:r>
                                  <a:rPr lang="en-US" sz="1100" b="0" i="1">
                                    <a:latin typeface="Cambria Math"/>
                                  </a:rPr>
                                  <m:t>′</m:t>
                                </m:r>
                              </m:sup>
                            </m:sSup>
                          </m:e>
                          <m:sub>
                            <m:r>
                              <a:rPr lang="en-US" sz="1100" b="0" i="1">
                                <a:latin typeface="Cambria Math"/>
                              </a:rPr>
                              <m:t>𝑐𝑖</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𝑡</m:t>
                            </m:r>
                          </m:e>
                          <m:sub>
                            <m:r>
                              <a:rPr lang="en-US" sz="1100" b="0" i="1">
                                <a:latin typeface="Cambria Math"/>
                              </a:rPr>
                              <m:t>𝑑𝑒𝑐𝑘</m:t>
                            </m:r>
                          </m:sub>
                        </m:sSub>
                      </m:den>
                    </m:f>
                    <m:r>
                      <a:rPr lang="en-US" sz="1100" b="0" i="1">
                        <a:latin typeface="Cambria Math"/>
                      </a:rPr>
                      <m:t>=</m:t>
                    </m:r>
                  </m:oMath>
                </m:oMathPara>
              </a14:m>
              <a:endParaRPr lang="en-US" sz="1100"/>
            </a:p>
          </xdr:txBody>
        </xdr:sp>
      </mc:Choice>
      <mc:Fallback xmlns="">
        <xdr:sp macro="" textlink="">
          <xdr:nvSpPr>
            <xdr:cNvPr id="31" name="TextBox 30"/>
            <xdr:cNvSpPr txBox="1"/>
          </xdr:nvSpPr>
          <xdr:spPr>
            <a:xfrm>
              <a:off x="819148" y="26870025"/>
              <a:ext cx="2133602" cy="4549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𝑘_𝑡𝑑𝑐𝑜𝑚𝑝=𝑡_𝑑𝑒𝑐𝑘/(61−4〖𝑓^′〗_𝑐𝑖+𝑡_𝑑𝑒𝑐𝑘 )=</a:t>
              </a:r>
              <a:endParaRPr lang="en-US" sz="1100"/>
            </a:p>
          </xdr:txBody>
        </xdr:sp>
      </mc:Fallback>
    </mc:AlternateContent>
    <xdr:clientData/>
  </xdr:oneCellAnchor>
  <xdr:oneCellAnchor>
    <xdr:from>
      <xdr:col>0</xdr:col>
      <xdr:colOff>190497</xdr:colOff>
      <xdr:row>168</xdr:row>
      <xdr:rowOff>95250</xdr:rowOff>
    </xdr:from>
    <xdr:ext cx="2971803" cy="287258"/>
    <mc:AlternateContent xmlns:mc="http://schemas.openxmlformats.org/markup-compatibility/2006" xmlns:a14="http://schemas.microsoft.com/office/drawing/2010/main">
      <mc:Choice Requires="a14">
        <xdr:sp macro="" textlink="">
          <xdr:nvSpPr>
            <xdr:cNvPr id="32" name="TextBox 31">
              <a:extLst>
                <a:ext uri="{FF2B5EF4-FFF2-40B4-BE49-F238E27FC236}">
                  <a16:creationId xmlns:a16="http://schemas.microsoft.com/office/drawing/2014/main" id="{00000000-0008-0000-0500-000020000000}"/>
                </a:ext>
              </a:extLst>
            </xdr:cNvPr>
            <xdr:cNvSpPr txBox="1"/>
          </xdr:nvSpPr>
          <xdr:spPr>
            <a:xfrm>
              <a:off x="190497" y="28136850"/>
              <a:ext cx="2971803" cy="2872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en-US" sz="1100" i="1">
                      <a:latin typeface="Cambria Math"/>
                      <a:ea typeface="Cambria Math"/>
                    </a:rPr>
                    <m:t>𝜑</m:t>
                  </m:r>
                  <m:d>
                    <m:dPr>
                      <m:ctrlPr>
                        <a:rPr lang="en-US" sz="1100" i="1">
                          <a:latin typeface="Cambria Math" panose="02040503050406030204" pitchFamily="18" charset="0"/>
                          <a:ea typeface="Cambria Math"/>
                        </a:rPr>
                      </m:ctrlPr>
                    </m:dPr>
                    <m:e>
                      <m:sSub>
                        <m:sSubPr>
                          <m:ctrlPr>
                            <a:rPr lang="en-US" sz="1100" i="1">
                              <a:latin typeface="Cambria Math" panose="02040503050406030204" pitchFamily="18" charset="0"/>
                              <a:ea typeface="Cambria Math"/>
                            </a:rPr>
                          </m:ctrlPr>
                        </m:sSubPr>
                        <m:e>
                          <m:r>
                            <a:rPr lang="en-US" sz="1100" b="0" i="1">
                              <a:latin typeface="Cambria Math"/>
                              <a:ea typeface="Cambria Math"/>
                            </a:rPr>
                            <m:t>𝑡</m:t>
                          </m:r>
                        </m:e>
                        <m:sub>
                          <m:r>
                            <a:rPr lang="en-US" sz="1100" b="0" i="1">
                              <a:latin typeface="Cambria Math"/>
                              <a:ea typeface="Cambria Math"/>
                            </a:rPr>
                            <m:t>𝑐𝑜𝑚𝑝</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𝑡</m:t>
                          </m:r>
                        </m:e>
                        <m:sub>
                          <m:r>
                            <a:rPr lang="en-US" sz="1100" b="0" i="1">
                              <a:latin typeface="Cambria Math"/>
                              <a:ea typeface="Cambria Math"/>
                            </a:rPr>
                            <m:t>𝑖</m:t>
                          </m:r>
                        </m:sub>
                      </m:sSub>
                    </m:e>
                  </m:d>
                  <m:r>
                    <a:rPr lang="en-US" sz="1100" b="0" i="1">
                      <a:latin typeface="Cambria Math"/>
                      <a:ea typeface="Cambria Math"/>
                    </a:rPr>
                    <m:t>=1.9</m:t>
                  </m:r>
                  <m:sSub>
                    <m:sSubPr>
                      <m:ctrlPr>
                        <a:rPr lang="en-US" sz="1100" b="0" i="1">
                          <a:latin typeface="Cambria Math" panose="02040503050406030204" pitchFamily="18" charset="0"/>
                          <a:ea typeface="Cambria Math"/>
                        </a:rPr>
                      </m:ctrlPr>
                    </m:sSubPr>
                    <m:e>
                      <m:r>
                        <a:rPr lang="en-US" sz="1100" b="0" i="1">
                          <a:latin typeface="Cambria Math"/>
                          <a:ea typeface="Cambria Math"/>
                        </a:rPr>
                        <m:t>𝑘</m:t>
                      </m:r>
                    </m:e>
                    <m:sub>
                      <m:r>
                        <a:rPr lang="en-US" sz="1100" b="0" i="1">
                          <a:latin typeface="Cambria Math"/>
                          <a:ea typeface="Cambria Math"/>
                        </a:rPr>
                        <m:t>𝑠𝑏</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𝑘</m:t>
                      </m:r>
                    </m:e>
                    <m:sub>
                      <m:r>
                        <a:rPr lang="en-US" sz="1100" b="0" i="1">
                          <a:latin typeface="Cambria Math"/>
                          <a:ea typeface="Cambria Math"/>
                        </a:rPr>
                        <m:t>h𝑐</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𝑘</m:t>
                      </m:r>
                    </m:e>
                    <m:sub>
                      <m:r>
                        <a:rPr lang="en-US" sz="1100" b="0" i="1">
                          <a:latin typeface="Cambria Math"/>
                          <a:ea typeface="Cambria Math"/>
                        </a:rPr>
                        <m:t>𝑓𝑏</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𝑘</m:t>
                      </m:r>
                    </m:e>
                    <m:sub>
                      <m:r>
                        <a:rPr lang="en-US" sz="1100" b="0" i="1">
                          <a:latin typeface="Cambria Math"/>
                          <a:ea typeface="Cambria Math"/>
                        </a:rPr>
                        <m:t>𝑡𝑑𝑐𝑜𝑚𝑝</m:t>
                      </m:r>
                    </m:sub>
                  </m:sSub>
                  <m:sSup>
                    <m:sSupPr>
                      <m:ctrlPr>
                        <a:rPr lang="en-US" sz="1100" b="0" i="1">
                          <a:latin typeface="Cambria Math" panose="02040503050406030204" pitchFamily="18" charset="0"/>
                          <a:ea typeface="Cambria Math"/>
                        </a:rPr>
                      </m:ctrlPr>
                    </m:sSupPr>
                    <m:e>
                      <m:sSub>
                        <m:sSubPr>
                          <m:ctrlPr>
                            <a:rPr lang="en-US" sz="1100" b="0" i="1">
                              <a:latin typeface="Cambria Math" panose="02040503050406030204" pitchFamily="18" charset="0"/>
                              <a:ea typeface="Cambria Math"/>
                            </a:rPr>
                          </m:ctrlPr>
                        </m:sSubPr>
                        <m:e>
                          <m:r>
                            <a:rPr lang="en-US" sz="1100" b="0" i="1">
                              <a:latin typeface="Cambria Math"/>
                              <a:ea typeface="Cambria Math"/>
                            </a:rPr>
                            <m:t>𝑡</m:t>
                          </m:r>
                        </m:e>
                        <m:sub>
                          <m:r>
                            <a:rPr lang="en-US" sz="1100" b="0" i="1">
                              <a:latin typeface="Cambria Math"/>
                              <a:ea typeface="Cambria Math"/>
                            </a:rPr>
                            <m:t>𝑖</m:t>
                          </m:r>
                        </m:sub>
                      </m:sSub>
                    </m:e>
                    <m:sup>
                      <m:r>
                        <a:rPr lang="en-US" sz="1100" b="0" i="1">
                          <a:latin typeface="Cambria Math"/>
                          <a:ea typeface="Cambria Math"/>
                        </a:rPr>
                        <m:t>−0.118</m:t>
                      </m:r>
                    </m:sup>
                  </m:sSup>
                  <m:r>
                    <a:rPr lang="en-US" sz="1100" b="0" i="1">
                      <a:latin typeface="Cambria Math"/>
                      <a:ea typeface="Cambria Math"/>
                    </a:rPr>
                    <m:t>=</m:t>
                  </m:r>
                </m:oMath>
              </a14:m>
              <a:r>
                <a:rPr lang="en-US" sz="1100"/>
                <a:t> </a:t>
              </a:r>
            </a:p>
          </xdr:txBody>
        </xdr:sp>
      </mc:Choice>
      <mc:Fallback xmlns="">
        <xdr:sp macro="" textlink="">
          <xdr:nvSpPr>
            <xdr:cNvPr id="32" name="TextBox 31"/>
            <xdr:cNvSpPr txBox="1"/>
          </xdr:nvSpPr>
          <xdr:spPr>
            <a:xfrm>
              <a:off x="190497" y="28136850"/>
              <a:ext cx="2971803" cy="2872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𝜑(</a:t>
              </a:r>
              <a:r>
                <a:rPr lang="en-US" sz="1100" b="0" i="0">
                  <a:latin typeface="Cambria Math"/>
                  <a:ea typeface="Cambria Math"/>
                </a:rPr>
                <a:t>𝑡_𝑐𝑜𝑚𝑝,𝑡_𝑖 )=1.9𝑘_𝑠𝑏 𝑘_ℎ𝑐 𝑘_𝑓𝑏 𝑘_𝑡𝑑𝑐𝑜𝑚𝑝 〖𝑡_𝑖〗^(−0.118)=</a:t>
              </a:r>
              <a:r>
                <a:rPr lang="en-US" sz="1100"/>
                <a:t> </a:t>
              </a:r>
            </a:p>
          </xdr:txBody>
        </xdr:sp>
      </mc:Fallback>
    </mc:AlternateContent>
    <xdr:clientData/>
  </xdr:oneCellAnchor>
  <xdr:oneCellAnchor>
    <xdr:from>
      <xdr:col>0</xdr:col>
      <xdr:colOff>409574</xdr:colOff>
      <xdr:row>204</xdr:row>
      <xdr:rowOff>114300</xdr:rowOff>
    </xdr:from>
    <xdr:ext cx="1095376" cy="264560"/>
    <mc:AlternateContent xmlns:mc="http://schemas.openxmlformats.org/markup-compatibility/2006" xmlns:a14="http://schemas.microsoft.com/office/drawing/2010/main">
      <mc:Choice Requires="a14">
        <xdr:sp macro="" textlink="">
          <xdr:nvSpPr>
            <xdr:cNvPr id="33" name="TextBox 32">
              <a:extLst>
                <a:ext uri="{FF2B5EF4-FFF2-40B4-BE49-F238E27FC236}">
                  <a16:creationId xmlns:a16="http://schemas.microsoft.com/office/drawing/2014/main" id="{00000000-0008-0000-0500-000021000000}"/>
                </a:ext>
              </a:extLst>
            </xdr:cNvPr>
            <xdr:cNvSpPr txBox="1"/>
          </xdr:nvSpPr>
          <xdr:spPr>
            <a:xfrm>
              <a:off x="409574" y="33985200"/>
              <a:ext cx="10953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𝜀</m:t>
                        </m:r>
                      </m:e>
                      <m:sub>
                        <m:r>
                          <a:rPr lang="en-US" sz="1100" b="0" i="1">
                            <a:latin typeface="Cambria Math"/>
                          </a:rPr>
                          <m:t>𝑆𝐻</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𝜀</m:t>
                        </m:r>
                      </m:e>
                      <m:sub>
                        <m:r>
                          <a:rPr lang="en-US" sz="1100" b="0" i="1">
                            <a:latin typeface="Cambria Math"/>
                          </a:rPr>
                          <m:t>𝑆𝐻𝑑𝑒𝑐𝑘</m:t>
                        </m:r>
                      </m:sub>
                    </m:sSub>
                  </m:oMath>
                </m:oMathPara>
              </a14:m>
              <a:endParaRPr lang="en-US" sz="1100"/>
            </a:p>
          </xdr:txBody>
        </xdr:sp>
      </mc:Choice>
      <mc:Fallback xmlns="">
        <xdr:sp macro="" textlink="">
          <xdr:nvSpPr>
            <xdr:cNvPr id="33" name="TextBox 32"/>
            <xdr:cNvSpPr txBox="1"/>
          </xdr:nvSpPr>
          <xdr:spPr>
            <a:xfrm>
              <a:off x="409574" y="33985200"/>
              <a:ext cx="10953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𝜀_</a:t>
              </a:r>
              <a:r>
                <a:rPr lang="en-US" sz="1100" b="0" i="0">
                  <a:latin typeface="Cambria Math"/>
                </a:rPr>
                <a:t>𝑆𝐻=</a:t>
              </a:r>
              <a:r>
                <a:rPr lang="en-US" sz="1100" b="0" i="0">
                  <a:latin typeface="Cambria Math"/>
                  <a:ea typeface="Cambria Math"/>
                </a:rPr>
                <a:t>𝜀_</a:t>
              </a:r>
              <a:r>
                <a:rPr lang="en-US" sz="1100" b="0" i="0">
                  <a:latin typeface="Cambria Math"/>
                </a:rPr>
                <a:t>𝑆𝐻𝑑𝑒𝑐𝑘</a:t>
              </a:r>
              <a:endParaRPr lang="en-US" sz="1100"/>
            </a:p>
          </xdr:txBody>
        </xdr:sp>
      </mc:Fallback>
    </mc:AlternateContent>
    <xdr:clientData/>
  </xdr:oneCellAnchor>
  <xdr:oneCellAnchor>
    <xdr:from>
      <xdr:col>1</xdr:col>
      <xdr:colOff>276224</xdr:colOff>
      <xdr:row>163</xdr:row>
      <xdr:rowOff>114300</xdr:rowOff>
    </xdr:from>
    <xdr:ext cx="1762126" cy="455446"/>
    <mc:AlternateContent xmlns:mc="http://schemas.openxmlformats.org/markup-compatibility/2006" xmlns:a14="http://schemas.microsoft.com/office/drawing/2010/main">
      <mc:Choice Requires="a14">
        <xdr:sp macro="" textlink="">
          <xdr:nvSpPr>
            <xdr:cNvPr id="34" name="TextBox 33">
              <a:extLst>
                <a:ext uri="{FF2B5EF4-FFF2-40B4-BE49-F238E27FC236}">
                  <a16:creationId xmlns:a16="http://schemas.microsoft.com/office/drawing/2014/main" id="{00000000-0008-0000-0500-000022000000}"/>
                </a:ext>
              </a:extLst>
            </xdr:cNvPr>
            <xdr:cNvSpPr txBox="1"/>
          </xdr:nvSpPr>
          <xdr:spPr>
            <a:xfrm>
              <a:off x="781049" y="27346275"/>
              <a:ext cx="1762126" cy="4554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𝑘</m:t>
                        </m:r>
                      </m:e>
                      <m:sub>
                        <m:r>
                          <a:rPr lang="en-US" sz="1100" b="0" i="1">
                            <a:latin typeface="Cambria Math"/>
                          </a:rPr>
                          <m:t>𝑡𝑑𝑓</m:t>
                        </m:r>
                      </m:sub>
                    </m:sSub>
                    <m:r>
                      <a:rPr lang="en-US" sz="1100" b="0" i="1">
                        <a:latin typeface="Cambria Math"/>
                      </a:rPr>
                      <m:t>=</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rPr>
                              <m:t>𝑡</m:t>
                            </m:r>
                          </m:e>
                          <m:sub>
                            <m:r>
                              <a:rPr lang="en-US" sz="1100" b="0" i="1">
                                <a:latin typeface="Cambria Math"/>
                              </a:rPr>
                              <m:t>𝑓</m:t>
                            </m:r>
                          </m:sub>
                        </m:sSub>
                      </m:num>
                      <m:den>
                        <m:r>
                          <a:rPr lang="en-US" sz="1100" b="0" i="1">
                            <a:latin typeface="Cambria Math"/>
                          </a:rPr>
                          <m:t>61−4</m:t>
                        </m:r>
                        <m:sSub>
                          <m:sSubPr>
                            <m:ctrlPr>
                              <a:rPr lang="en-US" sz="1100" b="0" i="1">
                                <a:latin typeface="Cambria Math" panose="02040503050406030204" pitchFamily="18" charset="0"/>
                              </a:rPr>
                            </m:ctrlPr>
                          </m:sSubPr>
                          <m:e>
                            <m:sSup>
                              <m:sSupPr>
                                <m:ctrlPr>
                                  <a:rPr lang="en-US" sz="1100" b="0" i="1">
                                    <a:latin typeface="Cambria Math" panose="02040503050406030204" pitchFamily="18" charset="0"/>
                                  </a:rPr>
                                </m:ctrlPr>
                              </m:sSupPr>
                              <m:e>
                                <m:r>
                                  <a:rPr lang="en-US" sz="1100" b="0" i="1">
                                    <a:latin typeface="Cambria Math"/>
                                  </a:rPr>
                                  <m:t>𝑓</m:t>
                                </m:r>
                              </m:e>
                              <m:sup>
                                <m:r>
                                  <a:rPr lang="en-US" sz="1100" b="0" i="1">
                                    <a:latin typeface="Cambria Math"/>
                                  </a:rPr>
                                  <m:t>′</m:t>
                                </m:r>
                              </m:sup>
                            </m:sSup>
                          </m:e>
                          <m:sub>
                            <m:r>
                              <a:rPr lang="en-US" sz="1100" b="0" i="1">
                                <a:latin typeface="Cambria Math"/>
                              </a:rPr>
                              <m:t>𝑐𝑖</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𝑡</m:t>
                            </m:r>
                          </m:e>
                          <m:sub>
                            <m:r>
                              <a:rPr lang="en-US" sz="1100" b="0" i="1">
                                <a:latin typeface="Cambria Math"/>
                              </a:rPr>
                              <m:t>𝑓</m:t>
                            </m:r>
                          </m:sub>
                        </m:sSub>
                      </m:den>
                    </m:f>
                    <m:r>
                      <a:rPr lang="en-US" sz="1100" b="0" i="1">
                        <a:latin typeface="Cambria Math"/>
                      </a:rPr>
                      <m:t>=</m:t>
                    </m:r>
                  </m:oMath>
                </m:oMathPara>
              </a14:m>
              <a:endParaRPr lang="en-US" sz="1100"/>
            </a:p>
          </xdr:txBody>
        </xdr:sp>
      </mc:Choice>
      <mc:Fallback xmlns="">
        <xdr:sp macro="" textlink="">
          <xdr:nvSpPr>
            <xdr:cNvPr id="34" name="TextBox 33"/>
            <xdr:cNvSpPr txBox="1"/>
          </xdr:nvSpPr>
          <xdr:spPr>
            <a:xfrm>
              <a:off x="781049" y="27346275"/>
              <a:ext cx="1762126" cy="4554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𝑘_𝑡𝑑𝑓=𝑡_𝑓/(61−4〖𝑓^′〗_𝑐𝑖+𝑡_𝑓 )=</a:t>
              </a:r>
              <a:endParaRPr lang="en-US" sz="1100"/>
            </a:p>
          </xdr:txBody>
        </xdr:sp>
      </mc:Fallback>
    </mc:AlternateContent>
    <xdr:clientData/>
  </xdr:oneCellAnchor>
  <xdr:oneCellAnchor>
    <xdr:from>
      <xdr:col>0</xdr:col>
      <xdr:colOff>257173</xdr:colOff>
      <xdr:row>172</xdr:row>
      <xdr:rowOff>76200</xdr:rowOff>
    </xdr:from>
    <xdr:ext cx="2571752" cy="287258"/>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500-000023000000}"/>
                </a:ext>
              </a:extLst>
            </xdr:cNvPr>
            <xdr:cNvSpPr txBox="1"/>
          </xdr:nvSpPr>
          <xdr:spPr>
            <a:xfrm>
              <a:off x="257173" y="28765500"/>
              <a:ext cx="2571752" cy="2872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en-US" sz="1100" i="1">
                      <a:latin typeface="Cambria Math"/>
                      <a:ea typeface="Cambria Math"/>
                    </a:rPr>
                    <m:t>𝜑</m:t>
                  </m:r>
                  <m:d>
                    <m:dPr>
                      <m:ctrlPr>
                        <a:rPr lang="en-US" sz="1100" i="1">
                          <a:latin typeface="Cambria Math" panose="02040503050406030204" pitchFamily="18" charset="0"/>
                          <a:ea typeface="Cambria Math"/>
                        </a:rPr>
                      </m:ctrlPr>
                    </m:dPr>
                    <m:e>
                      <m:sSub>
                        <m:sSubPr>
                          <m:ctrlPr>
                            <a:rPr lang="en-US" sz="1100" i="1">
                              <a:latin typeface="Cambria Math" panose="02040503050406030204" pitchFamily="18" charset="0"/>
                              <a:ea typeface="Cambria Math"/>
                            </a:rPr>
                          </m:ctrlPr>
                        </m:sSubPr>
                        <m:e>
                          <m:r>
                            <a:rPr lang="en-US" sz="1100" b="0" i="1">
                              <a:latin typeface="Cambria Math"/>
                              <a:ea typeface="Cambria Math"/>
                            </a:rPr>
                            <m:t>𝑡</m:t>
                          </m:r>
                        </m:e>
                        <m:sub>
                          <m:r>
                            <a:rPr lang="en-US" sz="1100" b="0" i="1">
                              <a:latin typeface="Cambria Math"/>
                              <a:ea typeface="Cambria Math"/>
                            </a:rPr>
                            <m:t>𝑓</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𝑡</m:t>
                          </m:r>
                        </m:e>
                        <m:sub>
                          <m:r>
                            <a:rPr lang="en-US" sz="1100" b="0" i="1">
                              <a:latin typeface="Cambria Math"/>
                              <a:ea typeface="Cambria Math"/>
                            </a:rPr>
                            <m:t>𝑖</m:t>
                          </m:r>
                        </m:sub>
                      </m:sSub>
                    </m:e>
                  </m:d>
                  <m:r>
                    <a:rPr lang="en-US" sz="1100" b="0" i="1">
                      <a:latin typeface="Cambria Math"/>
                      <a:ea typeface="Cambria Math"/>
                    </a:rPr>
                    <m:t>=1.9</m:t>
                  </m:r>
                  <m:sSub>
                    <m:sSubPr>
                      <m:ctrlPr>
                        <a:rPr lang="en-US" sz="1100" b="0" i="1">
                          <a:latin typeface="Cambria Math" panose="02040503050406030204" pitchFamily="18" charset="0"/>
                          <a:ea typeface="Cambria Math"/>
                        </a:rPr>
                      </m:ctrlPr>
                    </m:sSubPr>
                    <m:e>
                      <m:r>
                        <a:rPr lang="en-US" sz="1100" b="0" i="1">
                          <a:latin typeface="Cambria Math"/>
                          <a:ea typeface="Cambria Math"/>
                        </a:rPr>
                        <m:t>𝑘</m:t>
                      </m:r>
                    </m:e>
                    <m:sub>
                      <m:r>
                        <a:rPr lang="en-US" sz="1100" b="0" i="1">
                          <a:latin typeface="Cambria Math"/>
                          <a:ea typeface="Cambria Math"/>
                        </a:rPr>
                        <m:t>𝑠𝑏</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𝑘</m:t>
                      </m:r>
                    </m:e>
                    <m:sub>
                      <m:r>
                        <a:rPr lang="en-US" sz="1100" b="0" i="1">
                          <a:latin typeface="Cambria Math"/>
                          <a:ea typeface="Cambria Math"/>
                        </a:rPr>
                        <m:t>h𝑐</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𝑘</m:t>
                      </m:r>
                    </m:e>
                    <m:sub>
                      <m:r>
                        <a:rPr lang="en-US" sz="1100" b="0" i="1">
                          <a:latin typeface="Cambria Math"/>
                          <a:ea typeface="Cambria Math"/>
                        </a:rPr>
                        <m:t>𝑓𝑏</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𝑘</m:t>
                      </m:r>
                    </m:e>
                    <m:sub>
                      <m:r>
                        <a:rPr lang="en-US" sz="1100" b="0" i="1">
                          <a:latin typeface="Cambria Math"/>
                          <a:ea typeface="Cambria Math"/>
                        </a:rPr>
                        <m:t>𝑡𝑑𝑓</m:t>
                      </m:r>
                    </m:sub>
                  </m:sSub>
                  <m:sSup>
                    <m:sSupPr>
                      <m:ctrlPr>
                        <a:rPr lang="en-US" sz="1100" b="0" i="1">
                          <a:latin typeface="Cambria Math" panose="02040503050406030204" pitchFamily="18" charset="0"/>
                          <a:ea typeface="Cambria Math"/>
                        </a:rPr>
                      </m:ctrlPr>
                    </m:sSupPr>
                    <m:e>
                      <m:sSub>
                        <m:sSubPr>
                          <m:ctrlPr>
                            <a:rPr lang="en-US" sz="1100" b="0" i="1">
                              <a:latin typeface="Cambria Math" panose="02040503050406030204" pitchFamily="18" charset="0"/>
                              <a:ea typeface="Cambria Math"/>
                            </a:rPr>
                          </m:ctrlPr>
                        </m:sSubPr>
                        <m:e>
                          <m:r>
                            <a:rPr lang="en-US" sz="1100" b="0" i="1">
                              <a:latin typeface="Cambria Math"/>
                              <a:ea typeface="Cambria Math"/>
                            </a:rPr>
                            <m:t>𝑡</m:t>
                          </m:r>
                        </m:e>
                        <m:sub>
                          <m:r>
                            <a:rPr lang="en-US" sz="1100" b="0" i="1">
                              <a:latin typeface="Cambria Math"/>
                              <a:ea typeface="Cambria Math"/>
                            </a:rPr>
                            <m:t>𝑖</m:t>
                          </m:r>
                        </m:sub>
                      </m:sSub>
                    </m:e>
                    <m:sup>
                      <m:r>
                        <a:rPr lang="en-US" sz="1100" b="0" i="1">
                          <a:latin typeface="Cambria Math"/>
                          <a:ea typeface="Cambria Math"/>
                        </a:rPr>
                        <m:t>−0.118</m:t>
                      </m:r>
                    </m:sup>
                  </m:sSup>
                  <m:r>
                    <a:rPr lang="en-US" sz="1100" b="0" i="1">
                      <a:latin typeface="Cambria Math"/>
                      <a:ea typeface="Cambria Math"/>
                    </a:rPr>
                    <m:t>=</m:t>
                  </m:r>
                </m:oMath>
              </a14:m>
              <a:r>
                <a:rPr lang="en-US" sz="1100"/>
                <a:t> </a:t>
              </a:r>
            </a:p>
          </xdr:txBody>
        </xdr:sp>
      </mc:Choice>
      <mc:Fallback xmlns="">
        <xdr:sp macro="" textlink="">
          <xdr:nvSpPr>
            <xdr:cNvPr id="35" name="TextBox 34"/>
            <xdr:cNvSpPr txBox="1"/>
          </xdr:nvSpPr>
          <xdr:spPr>
            <a:xfrm>
              <a:off x="257173" y="28765500"/>
              <a:ext cx="2571752" cy="2872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𝜑(</a:t>
              </a:r>
              <a:r>
                <a:rPr lang="en-US" sz="1100" b="0" i="0">
                  <a:latin typeface="Cambria Math"/>
                  <a:ea typeface="Cambria Math"/>
                </a:rPr>
                <a:t>𝑡_𝑓,𝑡_𝑖 )=1.9𝑘_𝑠𝑏 𝑘_ℎ𝑐 𝑘_𝑓𝑏 𝑘_𝑡𝑑𝑓 〖𝑡_𝑖〗^(−0.118)=</a:t>
              </a:r>
              <a:r>
                <a:rPr lang="en-US" sz="1100"/>
                <a:t> </a:t>
              </a:r>
            </a:p>
          </xdr:txBody>
        </xdr:sp>
      </mc:Fallback>
    </mc:AlternateContent>
    <xdr:clientData/>
  </xdr:oneCellAnchor>
  <xdr:oneCellAnchor>
    <xdr:from>
      <xdr:col>0</xdr:col>
      <xdr:colOff>342899</xdr:colOff>
      <xdr:row>219</xdr:row>
      <xdr:rowOff>104775</xdr:rowOff>
    </xdr:from>
    <xdr:ext cx="1343026" cy="264560"/>
    <mc:AlternateContent xmlns:mc="http://schemas.openxmlformats.org/markup-compatibility/2006" xmlns:a14="http://schemas.microsoft.com/office/drawing/2010/main">
      <mc:Choice Requires="a14">
        <xdr:sp macro="" textlink="">
          <xdr:nvSpPr>
            <xdr:cNvPr id="36" name="TextBox 35">
              <a:extLst>
                <a:ext uri="{FF2B5EF4-FFF2-40B4-BE49-F238E27FC236}">
                  <a16:creationId xmlns:a16="http://schemas.microsoft.com/office/drawing/2014/main" id="{00000000-0008-0000-0500-000024000000}"/>
                </a:ext>
              </a:extLst>
            </xdr:cNvPr>
            <xdr:cNvSpPr txBox="1"/>
          </xdr:nvSpPr>
          <xdr:spPr>
            <a:xfrm>
              <a:off x="342899" y="36404550"/>
              <a:ext cx="13430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𝜀</m:t>
                        </m:r>
                      </m:e>
                      <m:sub>
                        <m:r>
                          <a:rPr lang="en-US" sz="1100" b="0" i="1">
                            <a:latin typeface="Cambria Math"/>
                          </a:rPr>
                          <m:t>𝑆𝐻</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𝜀</m:t>
                        </m:r>
                      </m:e>
                      <m:sub>
                        <m:r>
                          <a:rPr lang="en-US" sz="1100" b="0" i="1">
                            <a:latin typeface="Cambria Math"/>
                          </a:rPr>
                          <m:t>𝑆𝐻𝑑𝑒𝑐𝑘</m:t>
                        </m:r>
                      </m:sub>
                    </m:sSub>
                    <m:r>
                      <a:rPr lang="en-US" sz="1100" b="0" i="1">
                        <a:latin typeface="Cambria Math"/>
                      </a:rPr>
                      <m:t>=</m:t>
                    </m:r>
                  </m:oMath>
                </m:oMathPara>
              </a14:m>
              <a:endParaRPr lang="en-US" sz="1100"/>
            </a:p>
          </xdr:txBody>
        </xdr:sp>
      </mc:Choice>
      <mc:Fallback xmlns="">
        <xdr:sp macro="" textlink="">
          <xdr:nvSpPr>
            <xdr:cNvPr id="36" name="TextBox 35"/>
            <xdr:cNvSpPr txBox="1"/>
          </xdr:nvSpPr>
          <xdr:spPr>
            <a:xfrm>
              <a:off x="342899" y="36404550"/>
              <a:ext cx="13430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𝜀_</a:t>
              </a:r>
              <a:r>
                <a:rPr lang="en-US" sz="1100" b="0" i="0">
                  <a:latin typeface="Cambria Math"/>
                </a:rPr>
                <a:t>𝑆𝐻=</a:t>
              </a:r>
              <a:r>
                <a:rPr lang="en-US" sz="1100" b="0" i="0">
                  <a:latin typeface="Cambria Math"/>
                  <a:ea typeface="Cambria Math"/>
                </a:rPr>
                <a:t>𝜀_</a:t>
              </a:r>
              <a:r>
                <a:rPr lang="en-US" sz="1100" b="0" i="0">
                  <a:latin typeface="Cambria Math"/>
                </a:rPr>
                <a:t>𝑆𝐻𝑑𝑒𝑐𝑘=</a:t>
              </a:r>
              <a:endParaRPr lang="en-US" sz="1100"/>
            </a:p>
          </xdr:txBody>
        </xdr:sp>
      </mc:Fallback>
    </mc:AlternateContent>
    <xdr:clientData/>
  </xdr:oneCellAnchor>
  <xdr:oneCellAnchor>
    <xdr:from>
      <xdr:col>2</xdr:col>
      <xdr:colOff>0</xdr:colOff>
      <xdr:row>91</xdr:row>
      <xdr:rowOff>95250</xdr:rowOff>
    </xdr:from>
    <xdr:ext cx="1143000" cy="264560"/>
    <mc:AlternateContent xmlns:mc="http://schemas.openxmlformats.org/markup-compatibility/2006" xmlns:a14="http://schemas.microsoft.com/office/drawing/2010/main">
      <mc:Choice Requires="a14">
        <xdr:sp macro="" textlink="">
          <xdr:nvSpPr>
            <xdr:cNvPr id="37" name="TextBox 36">
              <a:extLst>
                <a:ext uri="{FF2B5EF4-FFF2-40B4-BE49-F238E27FC236}">
                  <a16:creationId xmlns:a16="http://schemas.microsoft.com/office/drawing/2014/main" id="{00000000-0008-0000-0500-000025000000}"/>
                </a:ext>
              </a:extLst>
            </xdr:cNvPr>
            <xdr:cNvSpPr txBox="1"/>
          </xdr:nvSpPr>
          <xdr:spPr>
            <a:xfrm>
              <a:off x="1009650" y="15668625"/>
              <a:ext cx="1143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m:rPr>
                        <m:sty m:val="p"/>
                      </m:rPr>
                      <a:rPr lang="el-GR" sz="1100" i="1">
                        <a:latin typeface="Cambria Math"/>
                        <a:ea typeface="Cambria Math"/>
                      </a:rPr>
                      <m:t>ε</m:t>
                    </m:r>
                    <m:sSub>
                      <m:sSubPr>
                        <m:ctrlPr>
                          <a:rPr lang="en-US" sz="1100" i="1">
                            <a:latin typeface="Cambria Math" panose="02040503050406030204" pitchFamily="18" charset="0"/>
                          </a:rPr>
                        </m:ctrlPr>
                      </m:sSubPr>
                      <m:e>
                        <m:r>
                          <a:rPr lang="en-US" sz="1100" b="0" i="1">
                            <a:latin typeface="Cambria Math"/>
                          </a:rPr>
                          <m:t>=</m:t>
                        </m:r>
                        <m:r>
                          <a:rPr lang="en-US" sz="1100" i="1">
                            <a:latin typeface="Cambria Math"/>
                            <a:ea typeface="Cambria Math"/>
                          </a:rPr>
                          <m:t>𝜀</m:t>
                        </m:r>
                      </m:e>
                      <m:sub>
                        <m:r>
                          <a:rPr lang="en-US" sz="1100" b="0" i="1">
                            <a:latin typeface="Cambria Math"/>
                          </a:rPr>
                          <m:t>𝐶𝑅</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𝜀</m:t>
                        </m:r>
                      </m:e>
                      <m:sub>
                        <m:r>
                          <a:rPr lang="en-US" sz="1100" b="0" i="1">
                            <a:latin typeface="Cambria Math"/>
                          </a:rPr>
                          <m:t>𝑆𝐻</m:t>
                        </m:r>
                      </m:sub>
                    </m:sSub>
                  </m:oMath>
                </m:oMathPara>
              </a14:m>
              <a:endParaRPr lang="en-US" sz="1100"/>
            </a:p>
          </xdr:txBody>
        </xdr:sp>
      </mc:Choice>
      <mc:Fallback xmlns="">
        <xdr:sp macro="" textlink="">
          <xdr:nvSpPr>
            <xdr:cNvPr id="37" name="TextBox 36"/>
            <xdr:cNvSpPr txBox="1"/>
          </xdr:nvSpPr>
          <xdr:spPr>
            <a:xfrm>
              <a:off x="1009650" y="15668625"/>
              <a:ext cx="1143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100" i="0">
                  <a:latin typeface="Cambria Math"/>
                  <a:ea typeface="Cambria Math"/>
                </a:rPr>
                <a:t>ε</a:t>
              </a:r>
              <a:r>
                <a:rPr lang="en-US" sz="1100" i="0">
                  <a:latin typeface="Cambria Math"/>
                </a:rPr>
                <a:t>〖</a:t>
              </a:r>
              <a:r>
                <a:rPr lang="en-US" sz="1100" b="0" i="0">
                  <a:latin typeface="Cambria Math"/>
                </a:rPr>
                <a:t>=</a:t>
              </a:r>
              <a:r>
                <a:rPr lang="en-US" sz="1100" i="0">
                  <a:latin typeface="Cambria Math"/>
                  <a:ea typeface="Cambria Math"/>
                </a:rPr>
                <a:t>𝜀〗_</a:t>
              </a:r>
              <a:r>
                <a:rPr lang="en-US" sz="1100" b="0" i="0">
                  <a:latin typeface="Cambria Math"/>
                </a:rPr>
                <a:t>𝐶𝑅+</a:t>
              </a:r>
              <a:r>
                <a:rPr lang="en-US" sz="1100" b="0" i="0">
                  <a:latin typeface="Cambria Math"/>
                  <a:ea typeface="Cambria Math"/>
                </a:rPr>
                <a:t>𝜀_</a:t>
              </a:r>
              <a:r>
                <a:rPr lang="en-US" sz="1100" b="0" i="0">
                  <a:latin typeface="Cambria Math"/>
                </a:rPr>
                <a:t>𝑆𝐻</a:t>
              </a:r>
              <a:endParaRPr lang="en-US" sz="1100"/>
            </a:p>
          </xdr:txBody>
        </xdr:sp>
      </mc:Fallback>
    </mc:AlternateContent>
    <xdr:clientData/>
  </xdr:oneCellAnchor>
  <xdr:oneCellAnchor>
    <xdr:from>
      <xdr:col>0</xdr:col>
      <xdr:colOff>180974</xdr:colOff>
      <xdr:row>137</xdr:row>
      <xdr:rowOff>85725</xdr:rowOff>
    </xdr:from>
    <xdr:ext cx="2095501" cy="275460"/>
    <mc:AlternateContent xmlns:mc="http://schemas.openxmlformats.org/markup-compatibility/2006" xmlns:a14="http://schemas.microsoft.com/office/drawing/2010/main">
      <mc:Choice Requires="a14">
        <xdr:sp macro="" textlink="">
          <xdr:nvSpPr>
            <xdr:cNvPr id="38" name="TextBox 37">
              <a:extLst>
                <a:ext uri="{FF2B5EF4-FFF2-40B4-BE49-F238E27FC236}">
                  <a16:creationId xmlns:a16="http://schemas.microsoft.com/office/drawing/2014/main" id="{00000000-0008-0000-0500-000026000000}"/>
                </a:ext>
              </a:extLst>
            </xdr:cNvPr>
            <xdr:cNvSpPr txBox="1"/>
          </xdr:nvSpPr>
          <xdr:spPr>
            <a:xfrm>
              <a:off x="180974" y="23107650"/>
              <a:ext cx="2095501" cy="275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𝜀</m:t>
                        </m:r>
                      </m:e>
                      <m:sub>
                        <m:r>
                          <a:rPr lang="en-US" sz="1100" b="0" i="1">
                            <a:latin typeface="Cambria Math"/>
                          </a:rPr>
                          <m:t>𝐶𝑅</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𝜀</m:t>
                        </m:r>
                      </m:e>
                      <m:sub>
                        <m:r>
                          <a:rPr lang="en-US" sz="1100" b="0" i="1">
                            <a:latin typeface="Cambria Math"/>
                          </a:rPr>
                          <m:t>𝐶𝑅𝑓</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𝜀</m:t>
                        </m:r>
                      </m:e>
                      <m:sub>
                        <m:r>
                          <a:rPr lang="en-US" sz="1100" b="0" i="1">
                            <a:latin typeface="Cambria Math"/>
                          </a:rPr>
                          <m:t>𝐶𝑅𝑖</m:t>
                        </m:r>
                      </m:sub>
                    </m:sSub>
                  </m:oMath>
                </m:oMathPara>
              </a14:m>
              <a:endParaRPr lang="en-US" sz="1100"/>
            </a:p>
          </xdr:txBody>
        </xdr:sp>
      </mc:Choice>
      <mc:Fallback xmlns="">
        <xdr:sp macro="" textlink="">
          <xdr:nvSpPr>
            <xdr:cNvPr id="38" name="TextBox 37"/>
            <xdr:cNvSpPr txBox="1"/>
          </xdr:nvSpPr>
          <xdr:spPr>
            <a:xfrm>
              <a:off x="180974" y="23107650"/>
              <a:ext cx="2095501" cy="275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𝜀_</a:t>
              </a:r>
              <a:r>
                <a:rPr lang="en-US" sz="1100" b="0" i="0">
                  <a:latin typeface="Cambria Math"/>
                </a:rPr>
                <a:t>𝐶𝑅=</a:t>
              </a:r>
              <a:r>
                <a:rPr lang="en-US" sz="1100" b="0" i="0">
                  <a:latin typeface="Cambria Math"/>
                  <a:ea typeface="Cambria Math"/>
                </a:rPr>
                <a:t>𝜀_</a:t>
              </a:r>
              <a:r>
                <a:rPr lang="en-US" sz="1100" b="0" i="0">
                  <a:latin typeface="Cambria Math"/>
                </a:rPr>
                <a:t>𝐶𝑅𝑓−</a:t>
              </a:r>
              <a:r>
                <a:rPr lang="en-US" sz="1100" b="0" i="0">
                  <a:latin typeface="Cambria Math"/>
                  <a:ea typeface="Cambria Math"/>
                </a:rPr>
                <a:t>𝜀_</a:t>
              </a:r>
              <a:r>
                <a:rPr lang="en-US" sz="1100" b="0" i="0">
                  <a:latin typeface="Cambria Math"/>
                </a:rPr>
                <a:t>𝐶𝑅𝑖</a:t>
              </a:r>
              <a:endParaRPr lang="en-US" sz="1100"/>
            </a:p>
          </xdr:txBody>
        </xdr:sp>
      </mc:Fallback>
    </mc:AlternateContent>
    <xdr:clientData/>
  </xdr:oneCellAnchor>
  <xdr:oneCellAnchor>
    <xdr:from>
      <xdr:col>3</xdr:col>
      <xdr:colOff>57150</xdr:colOff>
      <xdr:row>40</xdr:row>
      <xdr:rowOff>152400</xdr:rowOff>
    </xdr:from>
    <xdr:ext cx="638175" cy="264560"/>
    <mc:AlternateContent xmlns:mc="http://schemas.openxmlformats.org/markup-compatibility/2006" xmlns:a14="http://schemas.microsoft.com/office/drawing/2010/main">
      <mc:Choice Requires="a14">
        <xdr:sp macro="" textlink="">
          <xdr:nvSpPr>
            <xdr:cNvPr id="39" name="TextBox 38">
              <a:extLst>
                <a:ext uri="{FF2B5EF4-FFF2-40B4-BE49-F238E27FC236}">
                  <a16:creationId xmlns:a16="http://schemas.microsoft.com/office/drawing/2014/main" id="{00000000-0008-0000-0500-000027000000}"/>
                </a:ext>
              </a:extLst>
            </xdr:cNvPr>
            <xdr:cNvSpPr txBox="1"/>
          </xdr:nvSpPr>
          <xdr:spPr>
            <a:xfrm>
              <a:off x="1762125" y="7248525"/>
              <a:ext cx="6381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𝑇𝑈</m:t>
                        </m:r>
                      </m:sub>
                    </m:sSub>
                    <m:r>
                      <a:rPr lang="en-US" sz="1100" b="0" i="1">
                        <a:latin typeface="Cambria Math"/>
                      </a:rPr>
                      <m:t>=</m:t>
                    </m:r>
                  </m:oMath>
                </m:oMathPara>
              </a14:m>
              <a:endParaRPr lang="en-US" sz="1100"/>
            </a:p>
          </xdr:txBody>
        </xdr:sp>
      </mc:Choice>
      <mc:Fallback xmlns="">
        <xdr:sp macro="" textlink="">
          <xdr:nvSpPr>
            <xdr:cNvPr id="39" name="TextBox 38"/>
            <xdr:cNvSpPr txBox="1"/>
          </xdr:nvSpPr>
          <xdr:spPr>
            <a:xfrm>
              <a:off x="1762125" y="7248525"/>
              <a:ext cx="6381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𝑇𝑈=</a:t>
              </a:r>
              <a:endParaRPr lang="en-US" sz="1100"/>
            </a:p>
          </xdr:txBody>
        </xdr:sp>
      </mc:Fallback>
    </mc:AlternateContent>
    <xdr:clientData/>
  </xdr:oneCellAnchor>
  <xdr:oneCellAnchor>
    <xdr:from>
      <xdr:col>2</xdr:col>
      <xdr:colOff>619126</xdr:colOff>
      <xdr:row>27</xdr:row>
      <xdr:rowOff>95250</xdr:rowOff>
    </xdr:from>
    <xdr:ext cx="742950" cy="342017"/>
    <mc:AlternateContent xmlns:mc="http://schemas.openxmlformats.org/markup-compatibility/2006" xmlns:a14="http://schemas.microsoft.com/office/drawing/2010/main">
      <mc:Choice Requires="a14">
        <xdr:sp macro="" textlink="">
          <xdr:nvSpPr>
            <xdr:cNvPr id="40" name="TextBox 39">
              <a:extLst>
                <a:ext uri="{FF2B5EF4-FFF2-40B4-BE49-F238E27FC236}">
                  <a16:creationId xmlns:a16="http://schemas.microsoft.com/office/drawing/2014/main" id="{00000000-0008-0000-0500-000028000000}"/>
                </a:ext>
              </a:extLst>
            </xdr:cNvPr>
            <xdr:cNvSpPr txBox="1"/>
          </xdr:nvSpPr>
          <xdr:spPr>
            <a:xfrm>
              <a:off x="1628776" y="4953000"/>
              <a:ext cx="742950" cy="3420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type m:val="skw"/>
                        <m:ctrlPr>
                          <a:rPr lang="en-US" sz="1100" i="1">
                            <a:latin typeface="Cambria Math" panose="02040503050406030204" pitchFamily="18" charset="0"/>
                          </a:rPr>
                        </m:ctrlPr>
                      </m:fPr>
                      <m:num>
                        <m:r>
                          <a:rPr lang="en-US" sz="1100" b="0" i="1">
                            <a:latin typeface="Cambria Math"/>
                          </a:rPr>
                          <m:t>𝑉</m:t>
                        </m:r>
                      </m:num>
                      <m:den>
                        <m:sSub>
                          <m:sSubPr>
                            <m:ctrlPr>
                              <a:rPr lang="en-US" sz="1100" i="1">
                                <a:latin typeface="Cambria Math" panose="02040503050406030204" pitchFamily="18" charset="0"/>
                              </a:rPr>
                            </m:ctrlPr>
                          </m:sSubPr>
                          <m:e>
                            <m:r>
                              <a:rPr lang="en-US" sz="1100" b="0" i="1">
                                <a:latin typeface="Cambria Math"/>
                              </a:rPr>
                              <m:t>𝑆</m:t>
                            </m:r>
                          </m:e>
                          <m:sub>
                            <m:r>
                              <a:rPr lang="en-US" sz="1100" b="0" i="1">
                                <a:latin typeface="Cambria Math"/>
                              </a:rPr>
                              <m:t>𝑑</m:t>
                            </m:r>
                          </m:sub>
                        </m:sSub>
                      </m:den>
                    </m:f>
                    <m:r>
                      <a:rPr lang="en-US" sz="1100" b="0" i="1">
                        <a:latin typeface="Cambria Math"/>
                      </a:rPr>
                      <m:t>=</m:t>
                    </m:r>
                  </m:oMath>
                </m:oMathPara>
              </a14:m>
              <a:endParaRPr lang="en-US" sz="1100"/>
            </a:p>
          </xdr:txBody>
        </xdr:sp>
      </mc:Choice>
      <mc:Fallback xmlns="">
        <xdr:sp macro="" textlink="">
          <xdr:nvSpPr>
            <xdr:cNvPr id="40" name="TextBox 39"/>
            <xdr:cNvSpPr txBox="1"/>
          </xdr:nvSpPr>
          <xdr:spPr>
            <a:xfrm>
              <a:off x="1628776" y="4953000"/>
              <a:ext cx="742950" cy="3420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𝑉⁄𝑆_𝑑 =</a:t>
              </a:r>
              <a:endParaRPr lang="en-US" sz="1100"/>
            </a:p>
          </xdr:txBody>
        </xdr:sp>
      </mc:Fallback>
    </mc:AlternateContent>
    <xdr:clientData/>
  </xdr:oneCellAnchor>
  <xdr:oneCellAnchor>
    <xdr:from>
      <xdr:col>2</xdr:col>
      <xdr:colOff>657224</xdr:colOff>
      <xdr:row>33</xdr:row>
      <xdr:rowOff>85725</xdr:rowOff>
    </xdr:from>
    <xdr:ext cx="695326" cy="274947"/>
    <mc:AlternateContent xmlns:mc="http://schemas.openxmlformats.org/markup-compatibility/2006" xmlns:a14="http://schemas.microsoft.com/office/drawing/2010/main">
      <mc:Choice Requires="a14">
        <xdr:sp macro="" textlink="">
          <xdr:nvSpPr>
            <xdr:cNvPr id="41" name="TextBox 40">
              <a:extLst>
                <a:ext uri="{FF2B5EF4-FFF2-40B4-BE49-F238E27FC236}">
                  <a16:creationId xmlns:a16="http://schemas.microsoft.com/office/drawing/2014/main" id="{00000000-0008-0000-0500-000029000000}"/>
                </a:ext>
              </a:extLst>
            </xdr:cNvPr>
            <xdr:cNvSpPr txBox="1"/>
          </xdr:nvSpPr>
          <xdr:spPr>
            <a:xfrm>
              <a:off x="1666874" y="6010275"/>
              <a:ext cx="695326"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𝑡</m:t>
                        </m:r>
                      </m:e>
                      <m:sub>
                        <m:r>
                          <a:rPr lang="en-US" sz="1100" b="0" i="1">
                            <a:latin typeface="Cambria Math"/>
                          </a:rPr>
                          <m:t>𝑑𝑒𝑐𝑘</m:t>
                        </m:r>
                      </m:sub>
                    </m:sSub>
                    <m:r>
                      <a:rPr lang="en-US" sz="1100" b="0" i="1">
                        <a:latin typeface="Cambria Math"/>
                      </a:rPr>
                      <m:t>=</m:t>
                    </m:r>
                  </m:oMath>
                </m:oMathPara>
              </a14:m>
              <a:endParaRPr lang="en-US" sz="1100"/>
            </a:p>
          </xdr:txBody>
        </xdr:sp>
      </mc:Choice>
      <mc:Fallback xmlns="">
        <xdr:sp macro="" textlink="">
          <xdr:nvSpPr>
            <xdr:cNvPr id="41" name="TextBox 40"/>
            <xdr:cNvSpPr txBox="1"/>
          </xdr:nvSpPr>
          <xdr:spPr>
            <a:xfrm>
              <a:off x="1666874" y="6010275"/>
              <a:ext cx="695326" cy="2749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𝑡_𝑑𝑒𝑐𝑘=</a:t>
              </a:r>
              <a:endParaRPr lang="en-US" sz="1100"/>
            </a:p>
          </xdr:txBody>
        </xdr:sp>
      </mc:Fallback>
    </mc:AlternateContent>
    <xdr:clientData/>
  </xdr:oneCellAnchor>
  <xdr:oneCellAnchor>
    <xdr:from>
      <xdr:col>3</xdr:col>
      <xdr:colOff>152400</xdr:colOff>
      <xdr:row>32</xdr:row>
      <xdr:rowOff>76200</xdr:rowOff>
    </xdr:from>
    <xdr:ext cx="523875" cy="275460"/>
    <mc:AlternateContent xmlns:mc="http://schemas.openxmlformats.org/markup-compatibility/2006" xmlns:a14="http://schemas.microsoft.com/office/drawing/2010/main">
      <mc:Choice Requires="a14">
        <xdr:sp macro="" textlink="">
          <xdr:nvSpPr>
            <xdr:cNvPr id="42" name="TextBox 41">
              <a:extLst>
                <a:ext uri="{FF2B5EF4-FFF2-40B4-BE49-F238E27FC236}">
                  <a16:creationId xmlns:a16="http://schemas.microsoft.com/office/drawing/2014/main" id="{00000000-0008-0000-0500-00002A000000}"/>
                </a:ext>
              </a:extLst>
            </xdr:cNvPr>
            <xdr:cNvSpPr txBox="1"/>
          </xdr:nvSpPr>
          <xdr:spPr>
            <a:xfrm>
              <a:off x="1857375" y="5838825"/>
              <a:ext cx="523875" cy="275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𝑡</m:t>
                        </m:r>
                      </m:e>
                      <m:sub>
                        <m:r>
                          <a:rPr lang="en-US" sz="1100" b="0" i="1">
                            <a:latin typeface="Cambria Math"/>
                          </a:rPr>
                          <m:t>𝑓</m:t>
                        </m:r>
                      </m:sub>
                    </m:sSub>
                    <m:r>
                      <a:rPr lang="en-US" sz="1100" b="0" i="1">
                        <a:latin typeface="Cambria Math"/>
                      </a:rPr>
                      <m:t>=</m:t>
                    </m:r>
                  </m:oMath>
                </m:oMathPara>
              </a14:m>
              <a:endParaRPr lang="en-US" sz="1100"/>
            </a:p>
          </xdr:txBody>
        </xdr:sp>
      </mc:Choice>
      <mc:Fallback xmlns="">
        <xdr:sp macro="" textlink="">
          <xdr:nvSpPr>
            <xdr:cNvPr id="42" name="TextBox 41"/>
            <xdr:cNvSpPr txBox="1"/>
          </xdr:nvSpPr>
          <xdr:spPr>
            <a:xfrm>
              <a:off x="1857375" y="5838825"/>
              <a:ext cx="523875" cy="275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𝑡_𝑓=</a:t>
              </a:r>
              <a:endParaRPr lang="en-US" sz="1100"/>
            </a:p>
          </xdr:txBody>
        </xdr:sp>
      </mc:Fallback>
    </mc:AlternateContent>
    <xdr:clientData/>
  </xdr:oneCellAnchor>
  <xdr:oneCellAnchor>
    <xdr:from>
      <xdr:col>3</xdr:col>
      <xdr:colOff>180975</xdr:colOff>
      <xdr:row>34</xdr:row>
      <xdr:rowOff>114300</xdr:rowOff>
    </xdr:from>
    <xdr:ext cx="476250" cy="264560"/>
    <mc:AlternateContent xmlns:mc="http://schemas.openxmlformats.org/markup-compatibility/2006" xmlns:a14="http://schemas.microsoft.com/office/drawing/2010/main">
      <mc:Choice Requires="a14">
        <xdr:sp macro="" textlink="">
          <xdr:nvSpPr>
            <xdr:cNvPr id="43" name="TextBox 42">
              <a:extLst>
                <a:ext uri="{FF2B5EF4-FFF2-40B4-BE49-F238E27FC236}">
                  <a16:creationId xmlns:a16="http://schemas.microsoft.com/office/drawing/2014/main" id="{00000000-0008-0000-0500-00002B000000}"/>
                </a:ext>
              </a:extLst>
            </xdr:cNvPr>
            <xdr:cNvSpPr txBox="1"/>
          </xdr:nvSpPr>
          <xdr:spPr>
            <a:xfrm>
              <a:off x="1885950" y="6200775"/>
              <a:ext cx="4762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𝑡</m:t>
                        </m:r>
                      </m:e>
                      <m:sub>
                        <m:r>
                          <a:rPr lang="en-US" sz="1100" b="0" i="1">
                            <a:latin typeface="Cambria Math"/>
                          </a:rPr>
                          <m:t>𝑖</m:t>
                        </m:r>
                      </m:sub>
                    </m:sSub>
                    <m:r>
                      <a:rPr lang="en-US" sz="1100" b="0" i="1">
                        <a:latin typeface="Cambria Math"/>
                      </a:rPr>
                      <m:t>=</m:t>
                    </m:r>
                  </m:oMath>
                </m:oMathPara>
              </a14:m>
              <a:endParaRPr lang="en-US" sz="1100"/>
            </a:p>
          </xdr:txBody>
        </xdr:sp>
      </mc:Choice>
      <mc:Fallback xmlns="">
        <xdr:sp macro="" textlink="">
          <xdr:nvSpPr>
            <xdr:cNvPr id="43" name="TextBox 42"/>
            <xdr:cNvSpPr txBox="1"/>
          </xdr:nvSpPr>
          <xdr:spPr>
            <a:xfrm>
              <a:off x="1885950" y="6200775"/>
              <a:ext cx="4762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𝑡_𝑖=</a:t>
              </a:r>
              <a:endParaRPr lang="en-US" sz="1100"/>
            </a:p>
          </xdr:txBody>
        </xdr:sp>
      </mc:Fallback>
    </mc:AlternateContent>
    <xdr:clientData/>
  </xdr:oneCellAnchor>
  <xdr:oneCellAnchor>
    <xdr:from>
      <xdr:col>1</xdr:col>
      <xdr:colOff>190499</xdr:colOff>
      <xdr:row>144</xdr:row>
      <xdr:rowOff>152400</xdr:rowOff>
    </xdr:from>
    <xdr:ext cx="1943101" cy="475771"/>
    <mc:AlternateContent xmlns:mc="http://schemas.openxmlformats.org/markup-compatibility/2006" xmlns:a14="http://schemas.microsoft.com/office/drawing/2010/main">
      <mc:Choice Requires="a14">
        <xdr:sp macro="" textlink="">
          <xdr:nvSpPr>
            <xdr:cNvPr id="44" name="TextBox 43">
              <a:extLst>
                <a:ext uri="{FF2B5EF4-FFF2-40B4-BE49-F238E27FC236}">
                  <a16:creationId xmlns:a16="http://schemas.microsoft.com/office/drawing/2014/main" id="{00000000-0008-0000-0500-00002C000000}"/>
                </a:ext>
              </a:extLst>
            </xdr:cNvPr>
            <xdr:cNvSpPr txBox="1"/>
          </xdr:nvSpPr>
          <xdr:spPr>
            <a:xfrm>
              <a:off x="695324" y="24307800"/>
              <a:ext cx="1943101" cy="4757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𝑘</m:t>
                        </m:r>
                      </m:e>
                      <m:sub>
                        <m:r>
                          <a:rPr lang="en-US" sz="1100" b="0" i="1">
                            <a:latin typeface="Cambria Math"/>
                          </a:rPr>
                          <m:t>𝑠𝑑</m:t>
                        </m:r>
                      </m:sub>
                    </m:sSub>
                    <m:r>
                      <a:rPr lang="en-US" sz="1100" b="0" i="1">
                        <a:latin typeface="Cambria Math"/>
                      </a:rPr>
                      <m:t>=</m:t>
                    </m:r>
                    <m:r>
                      <a:rPr lang="en-US" sz="1100" b="0" i="0">
                        <a:latin typeface="Cambria Math"/>
                      </a:rPr>
                      <m:t>1.45−0.13</m:t>
                    </m:r>
                    <m:d>
                      <m:dPr>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r>
                              <a:rPr lang="en-US" sz="1100" b="0" i="1">
                                <a:latin typeface="Cambria Math"/>
                              </a:rPr>
                              <m:t>𝑉</m:t>
                            </m:r>
                          </m:num>
                          <m:den>
                            <m:sSub>
                              <m:sSubPr>
                                <m:ctrlPr>
                                  <a:rPr lang="en-US" sz="1100" b="0" i="1">
                                    <a:latin typeface="Cambria Math" panose="02040503050406030204" pitchFamily="18" charset="0"/>
                                  </a:rPr>
                                </m:ctrlPr>
                              </m:sSubPr>
                              <m:e>
                                <m:r>
                                  <a:rPr lang="en-US" sz="1100" b="0" i="1">
                                    <a:latin typeface="Cambria Math"/>
                                  </a:rPr>
                                  <m:t>𝑆</m:t>
                                </m:r>
                              </m:e>
                              <m:sub>
                                <m:r>
                                  <a:rPr lang="en-US" sz="1100" b="0" i="1">
                                    <a:latin typeface="Cambria Math"/>
                                  </a:rPr>
                                  <m:t>𝑑</m:t>
                                </m:r>
                              </m:sub>
                            </m:sSub>
                          </m:den>
                        </m:f>
                      </m:e>
                    </m:d>
                    <m:r>
                      <a:rPr lang="en-US" sz="1100" b="0" i="1">
                        <a:latin typeface="Cambria Math"/>
                        <a:ea typeface="Cambria Math"/>
                      </a:rPr>
                      <m:t>≥</m:t>
                    </m:r>
                  </m:oMath>
                </m:oMathPara>
              </a14:m>
              <a:endParaRPr lang="en-US" sz="1100"/>
            </a:p>
          </xdr:txBody>
        </xdr:sp>
      </mc:Choice>
      <mc:Fallback xmlns="">
        <xdr:sp macro="" textlink="">
          <xdr:nvSpPr>
            <xdr:cNvPr id="44" name="TextBox 43"/>
            <xdr:cNvSpPr txBox="1"/>
          </xdr:nvSpPr>
          <xdr:spPr>
            <a:xfrm>
              <a:off x="695324" y="24307800"/>
              <a:ext cx="1943101" cy="4757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𝑘_𝑠𝑑=1.45−0.13(𝑉/𝑆_𝑑 )</a:t>
              </a:r>
              <a:r>
                <a:rPr lang="en-US" sz="1100" b="0" i="0">
                  <a:latin typeface="Cambria Math"/>
                  <a:ea typeface="Cambria Math"/>
                </a:rPr>
                <a:t>≥</a:t>
              </a:r>
              <a:endParaRPr lang="en-US" sz="1100"/>
            </a:p>
          </xdr:txBody>
        </xdr:sp>
      </mc:Fallback>
    </mc:AlternateContent>
    <xdr:clientData/>
  </xdr:oneCellAnchor>
  <xdr:oneCellAnchor>
    <xdr:from>
      <xdr:col>1</xdr:col>
      <xdr:colOff>180975</xdr:colOff>
      <xdr:row>157</xdr:row>
      <xdr:rowOff>95250</xdr:rowOff>
    </xdr:from>
    <xdr:ext cx="1476375" cy="443455"/>
    <mc:AlternateContent xmlns:mc="http://schemas.openxmlformats.org/markup-compatibility/2006" xmlns:a14="http://schemas.microsoft.com/office/drawing/2010/main">
      <mc:Choice Requires="a14">
        <xdr:sp macro="" textlink="">
          <xdr:nvSpPr>
            <xdr:cNvPr id="45" name="TextBox 44">
              <a:extLst>
                <a:ext uri="{FF2B5EF4-FFF2-40B4-BE49-F238E27FC236}">
                  <a16:creationId xmlns:a16="http://schemas.microsoft.com/office/drawing/2014/main" id="{00000000-0008-0000-0500-00002D000000}"/>
                </a:ext>
              </a:extLst>
            </xdr:cNvPr>
            <xdr:cNvSpPr txBox="1"/>
          </xdr:nvSpPr>
          <xdr:spPr>
            <a:xfrm>
              <a:off x="685800" y="26355675"/>
              <a:ext cx="1476375" cy="443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𝑘</m:t>
                        </m:r>
                      </m:e>
                      <m:sub>
                        <m:r>
                          <a:rPr lang="en-US" sz="1100" b="0" i="1">
                            <a:latin typeface="Cambria Math"/>
                          </a:rPr>
                          <m:t>𝑓𝑑</m:t>
                        </m:r>
                      </m:sub>
                    </m:sSub>
                    <m:r>
                      <a:rPr lang="en-US" sz="1100" b="0" i="1">
                        <a:latin typeface="Cambria Math"/>
                      </a:rPr>
                      <m:t>=</m:t>
                    </m:r>
                    <m:f>
                      <m:fPr>
                        <m:ctrlPr>
                          <a:rPr lang="en-US" sz="1100" b="0" i="1">
                            <a:latin typeface="Cambria Math" panose="02040503050406030204" pitchFamily="18" charset="0"/>
                          </a:rPr>
                        </m:ctrlPr>
                      </m:fPr>
                      <m:num>
                        <m:r>
                          <a:rPr lang="en-US" sz="1100" b="0" i="1">
                            <a:latin typeface="Cambria Math"/>
                          </a:rPr>
                          <m:t>5</m:t>
                        </m:r>
                      </m:num>
                      <m:den>
                        <m:r>
                          <a:rPr lang="en-US" sz="1100" b="0" i="1">
                            <a:latin typeface="Cambria Math"/>
                          </a:rPr>
                          <m:t>1+</m:t>
                        </m:r>
                        <m:sSub>
                          <m:sSubPr>
                            <m:ctrlPr>
                              <a:rPr lang="en-US" sz="1100" b="0" i="1">
                                <a:latin typeface="Cambria Math" panose="02040503050406030204" pitchFamily="18" charset="0"/>
                              </a:rPr>
                            </m:ctrlPr>
                          </m:sSubPr>
                          <m:e>
                            <m:r>
                              <a:rPr lang="en-US" sz="1100" b="0" i="1">
                                <a:latin typeface="Cambria Math"/>
                              </a:rPr>
                              <m:t>𝑓</m:t>
                            </m:r>
                            <m:r>
                              <a:rPr lang="en-US" sz="1100" b="0" i="1">
                                <a:latin typeface="Cambria Math"/>
                              </a:rPr>
                              <m:t>′</m:t>
                            </m:r>
                          </m:e>
                          <m:sub>
                            <m:r>
                              <a:rPr lang="en-US" sz="1100" b="0" i="1">
                                <a:latin typeface="Cambria Math"/>
                              </a:rPr>
                              <m:t>𝑐𝑖</m:t>
                            </m:r>
                          </m:sub>
                        </m:sSub>
                      </m:den>
                    </m:f>
                    <m:r>
                      <a:rPr lang="en-US" sz="1100" b="0" i="1">
                        <a:latin typeface="Cambria Math"/>
                      </a:rPr>
                      <m:t>=</m:t>
                    </m:r>
                  </m:oMath>
                </m:oMathPara>
              </a14:m>
              <a:endParaRPr lang="en-US" sz="1100"/>
            </a:p>
          </xdr:txBody>
        </xdr:sp>
      </mc:Choice>
      <mc:Fallback xmlns="">
        <xdr:sp macro="" textlink="">
          <xdr:nvSpPr>
            <xdr:cNvPr id="45" name="TextBox 44"/>
            <xdr:cNvSpPr txBox="1"/>
          </xdr:nvSpPr>
          <xdr:spPr>
            <a:xfrm>
              <a:off x="685800" y="26355675"/>
              <a:ext cx="1476375" cy="443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𝑘_𝑓𝑑=5/(1+〖𝑓′〗_𝑐𝑖 )=</a:t>
              </a:r>
              <a:endParaRPr lang="en-US" sz="1100"/>
            </a:p>
          </xdr:txBody>
        </xdr:sp>
      </mc:Fallback>
    </mc:AlternateContent>
    <xdr:clientData/>
  </xdr:oneCellAnchor>
  <xdr:oneCellAnchor>
    <xdr:from>
      <xdr:col>3</xdr:col>
      <xdr:colOff>28575</xdr:colOff>
      <xdr:row>29</xdr:row>
      <xdr:rowOff>142875</xdr:rowOff>
    </xdr:from>
    <xdr:ext cx="676275" cy="264560"/>
    <mc:AlternateContent xmlns:mc="http://schemas.openxmlformats.org/markup-compatibility/2006" xmlns:a14="http://schemas.microsoft.com/office/drawing/2010/main">
      <mc:Choice Requires="a14">
        <xdr:sp macro="" textlink="">
          <xdr:nvSpPr>
            <xdr:cNvPr id="46" name="TextBox 45">
              <a:extLst>
                <a:ext uri="{FF2B5EF4-FFF2-40B4-BE49-F238E27FC236}">
                  <a16:creationId xmlns:a16="http://schemas.microsoft.com/office/drawing/2014/main" id="{00000000-0008-0000-0500-00002E000000}"/>
                </a:ext>
              </a:extLst>
            </xdr:cNvPr>
            <xdr:cNvSpPr txBox="1"/>
          </xdr:nvSpPr>
          <xdr:spPr>
            <a:xfrm>
              <a:off x="1733550" y="5381625"/>
              <a:ext cx="6762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𝑓</m:t>
                        </m:r>
                        <m:r>
                          <a:rPr lang="en-US" sz="1100" b="0" i="1">
                            <a:latin typeface="Cambria Math"/>
                          </a:rPr>
                          <m:t>′</m:t>
                        </m:r>
                      </m:e>
                      <m:sub>
                        <m:r>
                          <a:rPr lang="en-US" sz="1100" b="0" i="1">
                            <a:latin typeface="Cambria Math"/>
                          </a:rPr>
                          <m:t>𝑐</m:t>
                        </m:r>
                      </m:sub>
                    </m:sSub>
                    <m:r>
                      <a:rPr lang="en-US" sz="1100" b="0" i="1">
                        <a:latin typeface="Cambria Math"/>
                      </a:rPr>
                      <m:t>=</m:t>
                    </m:r>
                  </m:oMath>
                </m:oMathPara>
              </a14:m>
              <a:endParaRPr lang="en-US" sz="1100"/>
            </a:p>
          </xdr:txBody>
        </xdr:sp>
      </mc:Choice>
      <mc:Fallback xmlns="">
        <xdr:sp macro="" textlink="">
          <xdr:nvSpPr>
            <xdr:cNvPr id="46" name="TextBox 45"/>
            <xdr:cNvSpPr txBox="1"/>
          </xdr:nvSpPr>
          <xdr:spPr>
            <a:xfrm>
              <a:off x="1733550" y="5381625"/>
              <a:ext cx="6762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rPr>
                <a:t>〖</a:t>
              </a:r>
              <a:r>
                <a:rPr lang="en-US" sz="1100" b="0" i="0">
                  <a:latin typeface="Cambria Math"/>
                </a:rPr>
                <a:t>𝑓′〗_𝑐=</a:t>
              </a:r>
              <a:endParaRPr lang="en-US" sz="1100"/>
            </a:p>
          </xdr:txBody>
        </xdr:sp>
      </mc:Fallback>
    </mc:AlternateContent>
    <xdr:clientData/>
  </xdr:oneCellAnchor>
  <xdr:oneCellAnchor>
    <xdr:from>
      <xdr:col>0</xdr:col>
      <xdr:colOff>381000</xdr:colOff>
      <xdr:row>217</xdr:row>
      <xdr:rowOff>95250</xdr:rowOff>
    </xdr:from>
    <xdr:ext cx="2676525" cy="278602"/>
    <mc:AlternateContent xmlns:mc="http://schemas.openxmlformats.org/markup-compatibility/2006" xmlns:a14="http://schemas.microsoft.com/office/drawing/2010/main">
      <mc:Choice Requires="a14">
        <xdr:sp macro="" textlink="">
          <xdr:nvSpPr>
            <xdr:cNvPr id="47" name="TextBox 46">
              <a:extLst>
                <a:ext uri="{FF2B5EF4-FFF2-40B4-BE49-F238E27FC236}">
                  <a16:creationId xmlns:a16="http://schemas.microsoft.com/office/drawing/2014/main" id="{00000000-0008-0000-0500-00002F000000}"/>
                </a:ext>
              </a:extLst>
            </xdr:cNvPr>
            <xdr:cNvSpPr txBox="1"/>
          </xdr:nvSpPr>
          <xdr:spPr>
            <a:xfrm>
              <a:off x="381000" y="36071175"/>
              <a:ext cx="2676525" cy="278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𝜀</m:t>
                        </m:r>
                      </m:e>
                      <m:sub>
                        <m:r>
                          <a:rPr lang="en-US" sz="1100" b="0" i="1">
                            <a:latin typeface="Cambria Math"/>
                          </a:rPr>
                          <m:t>𝑆𝐻𝑑𝑒𝑐𝑘</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𝑠𝑑</m:t>
                        </m:r>
                      </m:sub>
                    </m:sSub>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h𝑠</m:t>
                        </m:r>
                      </m:sub>
                    </m:sSub>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𝑓𝑑</m:t>
                        </m:r>
                      </m:sub>
                    </m:sSub>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𝑡𝑑𝑓</m:t>
                        </m:r>
                      </m:sub>
                    </m:sSub>
                    <m:r>
                      <a:rPr lang="en-US" sz="1100" b="0" i="1">
                        <a:latin typeface="Cambria Math"/>
                      </a:rPr>
                      <m:t>0.48</m:t>
                    </m:r>
                    <m:r>
                      <a:rPr lang="en-US" sz="1100" b="0" i="1">
                        <a:latin typeface="Cambria Math"/>
                      </a:rPr>
                      <m:t>𝑥</m:t>
                    </m:r>
                    <m:sSup>
                      <m:sSupPr>
                        <m:ctrlPr>
                          <a:rPr lang="en-US" sz="1100" b="0" i="1">
                            <a:latin typeface="Cambria Math" panose="02040503050406030204" pitchFamily="18" charset="0"/>
                          </a:rPr>
                        </m:ctrlPr>
                      </m:sSupPr>
                      <m:e>
                        <m:r>
                          <a:rPr lang="en-US" sz="1100" b="0" i="1">
                            <a:latin typeface="Cambria Math"/>
                          </a:rPr>
                          <m:t>10</m:t>
                        </m:r>
                      </m:e>
                      <m:sup>
                        <m:r>
                          <a:rPr lang="en-US" sz="1100" b="0" i="1">
                            <a:latin typeface="Cambria Math"/>
                          </a:rPr>
                          <m:t>−3</m:t>
                        </m:r>
                      </m:sup>
                    </m:sSup>
                    <m:r>
                      <a:rPr lang="en-US" sz="1100" b="0" i="1">
                        <a:latin typeface="Cambria Math"/>
                      </a:rPr>
                      <m:t>=</m:t>
                    </m:r>
                  </m:oMath>
                </m:oMathPara>
              </a14:m>
              <a:endParaRPr lang="en-US" sz="1100"/>
            </a:p>
          </xdr:txBody>
        </xdr:sp>
      </mc:Choice>
      <mc:Fallback xmlns="">
        <xdr:sp macro="" textlink="">
          <xdr:nvSpPr>
            <xdr:cNvPr id="47" name="TextBox 46"/>
            <xdr:cNvSpPr txBox="1"/>
          </xdr:nvSpPr>
          <xdr:spPr>
            <a:xfrm>
              <a:off x="381000" y="36071175"/>
              <a:ext cx="2676525" cy="278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lang="en-US" sz="1100" i="0">
                  <a:latin typeface="Cambria Math"/>
                  <a:ea typeface="Cambria Math"/>
                </a:rPr>
                <a:t>𝜀_</a:t>
              </a:r>
              <a:r>
                <a:rPr lang="en-US" sz="1100" b="0" i="0">
                  <a:latin typeface="Cambria Math"/>
                </a:rPr>
                <a:t>𝑆𝐻𝑑𝑒𝑐𝑘=𝑘_𝑠𝑑 𝑘_ℎ𝑠 𝑘_𝑓𝑑 𝑘_𝑡𝑑𝑓 0.48𝑥〖10〗^(−3)=</a:t>
              </a:r>
              <a:endParaRPr lang="en-US" sz="1100"/>
            </a:p>
          </xdr:txBody>
        </xdr:sp>
      </mc:Fallback>
    </mc:AlternateContent>
    <xdr:clientData/>
  </xdr:oneCellAnchor>
  <xdr:oneCellAnchor>
    <xdr:from>
      <xdr:col>0</xdr:col>
      <xdr:colOff>238121</xdr:colOff>
      <xdr:row>176</xdr:row>
      <xdr:rowOff>104775</xdr:rowOff>
    </xdr:from>
    <xdr:ext cx="3028953" cy="287258"/>
    <mc:AlternateContent xmlns:mc="http://schemas.openxmlformats.org/markup-compatibility/2006" xmlns:a14="http://schemas.microsoft.com/office/drawing/2010/main">
      <mc:Choice Requires="a14">
        <xdr:sp macro="" textlink="">
          <xdr:nvSpPr>
            <xdr:cNvPr id="48" name="TextBox 47">
              <a:extLst>
                <a:ext uri="{FF2B5EF4-FFF2-40B4-BE49-F238E27FC236}">
                  <a16:creationId xmlns:a16="http://schemas.microsoft.com/office/drawing/2014/main" id="{00000000-0008-0000-0500-000030000000}"/>
                </a:ext>
              </a:extLst>
            </xdr:cNvPr>
            <xdr:cNvSpPr txBox="1"/>
          </xdr:nvSpPr>
          <xdr:spPr>
            <a:xfrm>
              <a:off x="238121" y="29441775"/>
              <a:ext cx="3028953" cy="2872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en-US" sz="1100" i="1">
                      <a:latin typeface="Cambria Math"/>
                      <a:ea typeface="Cambria Math"/>
                    </a:rPr>
                    <m:t>𝜑</m:t>
                  </m:r>
                  <m:d>
                    <m:dPr>
                      <m:ctrlPr>
                        <a:rPr lang="en-US" sz="1100" i="1">
                          <a:latin typeface="Cambria Math" panose="02040503050406030204" pitchFamily="18" charset="0"/>
                          <a:ea typeface="Cambria Math"/>
                        </a:rPr>
                      </m:ctrlPr>
                    </m:dPr>
                    <m:e>
                      <m:sSub>
                        <m:sSubPr>
                          <m:ctrlPr>
                            <a:rPr lang="en-US" sz="1100" i="1">
                              <a:latin typeface="Cambria Math" panose="02040503050406030204" pitchFamily="18" charset="0"/>
                              <a:ea typeface="Cambria Math"/>
                            </a:rPr>
                          </m:ctrlPr>
                        </m:sSubPr>
                        <m:e>
                          <m:r>
                            <a:rPr lang="en-US" sz="1100" b="0" i="1">
                              <a:latin typeface="Cambria Math"/>
                              <a:ea typeface="Cambria Math"/>
                            </a:rPr>
                            <m:t>𝑡</m:t>
                          </m:r>
                        </m:e>
                        <m:sub>
                          <m:r>
                            <a:rPr lang="en-US" sz="1100" b="0" i="1">
                              <a:latin typeface="Cambria Math"/>
                              <a:ea typeface="Cambria Math"/>
                            </a:rPr>
                            <m:t>𝑓</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𝑡</m:t>
                          </m:r>
                        </m:e>
                        <m:sub>
                          <m:r>
                            <a:rPr lang="en-US" sz="1100" b="0" i="1">
                              <a:latin typeface="Cambria Math"/>
                              <a:ea typeface="Cambria Math"/>
                            </a:rPr>
                            <m:t>𝑐𝑜𝑚𝑝</m:t>
                          </m:r>
                        </m:sub>
                      </m:sSub>
                    </m:e>
                  </m:d>
                  <m:r>
                    <a:rPr lang="en-US" sz="1100" b="0" i="1">
                      <a:latin typeface="Cambria Math"/>
                      <a:ea typeface="Cambria Math"/>
                    </a:rPr>
                    <m:t>=1.9</m:t>
                  </m:r>
                  <m:sSub>
                    <m:sSubPr>
                      <m:ctrlPr>
                        <a:rPr lang="en-US" sz="1100" b="0" i="1">
                          <a:latin typeface="Cambria Math" panose="02040503050406030204" pitchFamily="18" charset="0"/>
                          <a:ea typeface="Cambria Math"/>
                        </a:rPr>
                      </m:ctrlPr>
                    </m:sSubPr>
                    <m:e>
                      <m:r>
                        <a:rPr lang="en-US" sz="1100" b="0" i="1">
                          <a:latin typeface="Cambria Math"/>
                          <a:ea typeface="Cambria Math"/>
                        </a:rPr>
                        <m:t>𝑘</m:t>
                      </m:r>
                    </m:e>
                    <m:sub>
                      <m:r>
                        <a:rPr lang="en-US" sz="1100" b="0" i="1">
                          <a:latin typeface="Cambria Math"/>
                          <a:ea typeface="Cambria Math"/>
                        </a:rPr>
                        <m:t>𝑠𝑑</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𝑘</m:t>
                      </m:r>
                    </m:e>
                    <m:sub>
                      <m:r>
                        <a:rPr lang="en-US" sz="1100" b="0" i="1">
                          <a:latin typeface="Cambria Math"/>
                          <a:ea typeface="Cambria Math"/>
                        </a:rPr>
                        <m:t>h𝑐</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𝑘</m:t>
                      </m:r>
                    </m:e>
                    <m:sub>
                      <m:r>
                        <a:rPr lang="en-US" sz="1100" b="0" i="1">
                          <a:latin typeface="Cambria Math"/>
                          <a:ea typeface="Cambria Math"/>
                        </a:rPr>
                        <m:t>𝑓𝑑</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𝑘</m:t>
                      </m:r>
                    </m:e>
                    <m:sub>
                      <m:r>
                        <a:rPr lang="en-US" sz="1100" b="0" i="1">
                          <a:latin typeface="Cambria Math"/>
                          <a:ea typeface="Cambria Math"/>
                        </a:rPr>
                        <m:t>𝑡𝑑𝑓</m:t>
                      </m:r>
                    </m:sub>
                  </m:sSub>
                  <m:sSup>
                    <m:sSupPr>
                      <m:ctrlPr>
                        <a:rPr lang="en-US" sz="1100" b="0" i="1">
                          <a:latin typeface="Cambria Math" panose="02040503050406030204" pitchFamily="18" charset="0"/>
                          <a:ea typeface="Cambria Math"/>
                        </a:rPr>
                      </m:ctrlPr>
                    </m:sSupPr>
                    <m:e>
                      <m:sSub>
                        <m:sSubPr>
                          <m:ctrlPr>
                            <a:rPr lang="en-US" sz="1100" b="0" i="1">
                              <a:latin typeface="Cambria Math" panose="02040503050406030204" pitchFamily="18" charset="0"/>
                              <a:ea typeface="Cambria Math"/>
                            </a:rPr>
                          </m:ctrlPr>
                        </m:sSubPr>
                        <m:e>
                          <m:r>
                            <a:rPr lang="en-US" sz="1100" b="0" i="1">
                              <a:latin typeface="Cambria Math"/>
                              <a:ea typeface="Cambria Math"/>
                            </a:rPr>
                            <m:t>𝑡</m:t>
                          </m:r>
                        </m:e>
                        <m:sub>
                          <m:r>
                            <a:rPr lang="en-US" sz="1100" b="0" i="1">
                              <a:latin typeface="Cambria Math"/>
                              <a:ea typeface="Cambria Math"/>
                            </a:rPr>
                            <m:t>𝑑𝑒𝑐𝑘</m:t>
                          </m:r>
                        </m:sub>
                      </m:sSub>
                    </m:e>
                    <m:sup>
                      <m:r>
                        <a:rPr lang="en-US" sz="1100" b="0" i="1">
                          <a:latin typeface="Cambria Math"/>
                          <a:ea typeface="Cambria Math"/>
                        </a:rPr>
                        <m:t>−0.118</m:t>
                      </m:r>
                    </m:sup>
                  </m:sSup>
                  <m:r>
                    <a:rPr lang="en-US" sz="1100" b="0" i="1">
                      <a:latin typeface="Cambria Math"/>
                      <a:ea typeface="Cambria Math"/>
                    </a:rPr>
                    <m:t>=</m:t>
                  </m:r>
                </m:oMath>
              </a14:m>
              <a:r>
                <a:rPr lang="en-US" sz="1100"/>
                <a:t> </a:t>
              </a:r>
            </a:p>
          </xdr:txBody>
        </xdr:sp>
      </mc:Choice>
      <mc:Fallback xmlns="">
        <xdr:sp macro="" textlink="">
          <xdr:nvSpPr>
            <xdr:cNvPr id="48" name="TextBox 47"/>
            <xdr:cNvSpPr txBox="1"/>
          </xdr:nvSpPr>
          <xdr:spPr>
            <a:xfrm>
              <a:off x="238121" y="29441775"/>
              <a:ext cx="3028953" cy="2872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𝜑(</a:t>
              </a:r>
              <a:r>
                <a:rPr lang="en-US" sz="1100" b="0" i="0">
                  <a:latin typeface="Cambria Math"/>
                  <a:ea typeface="Cambria Math"/>
                </a:rPr>
                <a:t>𝑡_𝑓,𝑡_𝑐𝑜𝑚𝑝 )=1.9𝑘_𝑠𝑑 𝑘_ℎ𝑐 𝑘_𝑓𝑑 𝑘_𝑡𝑑𝑓 〖𝑡_𝑑𝑒𝑐𝑘〗^(−0.118)=</a:t>
              </a:r>
              <a:r>
                <a:rPr lang="en-US" sz="1100"/>
                <a:t> </a:t>
              </a:r>
            </a:p>
          </xdr:txBody>
        </xdr:sp>
      </mc:Fallback>
    </mc:AlternateContent>
    <xdr:clientData/>
  </xdr:oneCellAnchor>
  <xdr:oneCellAnchor>
    <xdr:from>
      <xdr:col>0</xdr:col>
      <xdr:colOff>504824</xdr:colOff>
      <xdr:row>181</xdr:row>
      <xdr:rowOff>57150</xdr:rowOff>
    </xdr:from>
    <xdr:ext cx="3067051" cy="345672"/>
    <mc:AlternateContent xmlns:mc="http://schemas.openxmlformats.org/markup-compatibility/2006" xmlns:a14="http://schemas.microsoft.com/office/drawing/2010/main">
      <mc:Choice Requires="a14">
        <xdr:sp macro="" textlink="">
          <xdr:nvSpPr>
            <xdr:cNvPr id="49" name="TextBox 48">
              <a:extLst>
                <a:ext uri="{FF2B5EF4-FFF2-40B4-BE49-F238E27FC236}">
                  <a16:creationId xmlns:a16="http://schemas.microsoft.com/office/drawing/2014/main" id="{00000000-0008-0000-0500-000031000000}"/>
                </a:ext>
              </a:extLst>
            </xdr:cNvPr>
            <xdr:cNvSpPr txBox="1"/>
          </xdr:nvSpPr>
          <xdr:spPr>
            <a:xfrm>
              <a:off x="504824" y="30203775"/>
              <a:ext cx="3067051" cy="345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𝜑</m:t>
                      </m:r>
                    </m:e>
                    <m:sub>
                      <m:r>
                        <a:rPr lang="en-US" sz="1100" b="0" i="1">
                          <a:latin typeface="Cambria Math"/>
                        </a:rPr>
                        <m:t>𝐶𝑅</m:t>
                      </m:r>
                    </m:sub>
                  </m:sSub>
                  <m:r>
                    <a:rPr lang="en-US" sz="1100" b="0" i="1">
                      <a:latin typeface="Cambria Math"/>
                    </a:rPr>
                    <m:t>=</m:t>
                  </m:r>
                  <m:d>
                    <m:dPr>
                      <m:ctrlPr>
                        <a:rPr lang="en-US" sz="1100" b="0" i="1">
                          <a:latin typeface="Cambria Math" panose="02040503050406030204" pitchFamily="18" charset="0"/>
                        </a:rPr>
                      </m:ctrlPr>
                    </m:dPr>
                    <m:e>
                      <m:r>
                        <a:rPr lang="en-US" sz="1100" i="1">
                          <a:solidFill>
                            <a:schemeClr val="tx1"/>
                          </a:solidFill>
                          <a:effectLst/>
                          <a:latin typeface="Cambria Math"/>
                          <a:ea typeface="+mn-ea"/>
                          <a:cs typeface="+mn-cs"/>
                        </a:rPr>
                        <m:t>𝜑</m:t>
                      </m:r>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𝑡</m:t>
                              </m:r>
                            </m:e>
                            <m:sub>
                              <m:r>
                                <a:rPr lang="en-US" sz="1100" b="0" i="1">
                                  <a:solidFill>
                                    <a:schemeClr val="tx1"/>
                                  </a:solidFill>
                                  <a:effectLst/>
                                  <a:latin typeface="Cambria Math"/>
                                  <a:ea typeface="+mn-ea"/>
                                  <a:cs typeface="+mn-cs"/>
                                </a:rPr>
                                <m:t>𝑓</m:t>
                              </m:r>
                            </m:sub>
                          </m:sSub>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𝑡</m:t>
                              </m:r>
                            </m:e>
                            <m:sub>
                              <m:r>
                                <a:rPr lang="en-US" sz="1100" b="0" i="1">
                                  <a:solidFill>
                                    <a:schemeClr val="tx1"/>
                                  </a:solidFill>
                                  <a:effectLst/>
                                  <a:latin typeface="Cambria Math"/>
                                  <a:ea typeface="+mn-ea"/>
                                  <a:cs typeface="+mn-cs"/>
                                </a:rPr>
                                <m:t>𝑖</m:t>
                              </m:r>
                            </m:sub>
                          </m:sSub>
                        </m:e>
                      </m:d>
                      <m:r>
                        <a:rPr lang="en-US" sz="1100" b="0" i="1">
                          <a:solidFill>
                            <a:schemeClr val="tx1"/>
                          </a:solidFill>
                          <a:effectLst/>
                          <a:latin typeface="Cambria Math"/>
                          <a:ea typeface="+mn-ea"/>
                          <a:cs typeface="+mn-cs"/>
                        </a:rPr>
                        <m:t>−</m:t>
                      </m:r>
                      <m:r>
                        <a:rPr lang="en-US" sz="1100" i="1">
                          <a:solidFill>
                            <a:schemeClr val="tx1"/>
                          </a:solidFill>
                          <a:effectLst/>
                          <a:latin typeface="Cambria Math"/>
                          <a:ea typeface="+mn-ea"/>
                          <a:cs typeface="+mn-cs"/>
                        </a:rPr>
                        <m:t>𝜑</m:t>
                      </m:r>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𝑡</m:t>
                              </m:r>
                            </m:e>
                            <m:sub>
                              <m:r>
                                <a:rPr lang="en-US" sz="1100" b="0" i="1">
                                  <a:solidFill>
                                    <a:schemeClr val="tx1"/>
                                  </a:solidFill>
                                  <a:effectLst/>
                                  <a:latin typeface="Cambria Math"/>
                                  <a:ea typeface="+mn-ea"/>
                                  <a:cs typeface="+mn-cs"/>
                                </a:rPr>
                                <m:t>𝑐𝑜𝑚𝑝</m:t>
                              </m:r>
                            </m:sub>
                          </m:sSub>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𝑡</m:t>
                              </m:r>
                            </m:e>
                            <m:sub>
                              <m:r>
                                <a:rPr lang="en-US" sz="1100" b="0" i="1">
                                  <a:solidFill>
                                    <a:schemeClr val="tx1"/>
                                  </a:solidFill>
                                  <a:effectLst/>
                                  <a:latin typeface="Cambria Math"/>
                                  <a:ea typeface="+mn-ea"/>
                                  <a:cs typeface="+mn-cs"/>
                                </a:rPr>
                                <m:t>𝑖</m:t>
                              </m:r>
                            </m:sub>
                          </m:sSub>
                        </m:e>
                      </m:d>
                    </m:e>
                  </m:d>
                </m:oMath>
              </a14:m>
              <a:r>
                <a:rPr lang="en-US" sz="1100"/>
                <a:t>+</a:t>
              </a:r>
              <a14:m>
                <m:oMath xmlns:m="http://schemas.openxmlformats.org/officeDocument/2006/math">
                  <m:r>
                    <a:rPr lang="en-US" sz="1100" i="1">
                      <a:solidFill>
                        <a:schemeClr val="tx1"/>
                      </a:solidFill>
                      <a:effectLst/>
                      <a:latin typeface="Cambria Math"/>
                      <a:ea typeface="+mn-ea"/>
                      <a:cs typeface="+mn-cs"/>
                    </a:rPr>
                    <m:t>𝜑</m:t>
                  </m:r>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𝑡</m:t>
                          </m:r>
                        </m:e>
                        <m:sub>
                          <m:r>
                            <a:rPr lang="en-US" sz="1100" b="0" i="1">
                              <a:solidFill>
                                <a:schemeClr val="tx1"/>
                              </a:solidFill>
                              <a:effectLst/>
                              <a:latin typeface="Cambria Math"/>
                              <a:ea typeface="+mn-ea"/>
                              <a:cs typeface="+mn-cs"/>
                            </a:rPr>
                            <m:t>𝑓</m:t>
                          </m:r>
                        </m:sub>
                      </m:sSub>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𝑡</m:t>
                          </m:r>
                        </m:e>
                        <m:sub>
                          <m:r>
                            <a:rPr lang="en-US" sz="1100" b="0" i="1">
                              <a:solidFill>
                                <a:schemeClr val="tx1"/>
                              </a:solidFill>
                              <a:effectLst/>
                              <a:latin typeface="Cambria Math"/>
                              <a:ea typeface="+mn-ea"/>
                              <a:cs typeface="+mn-cs"/>
                            </a:rPr>
                            <m:t>𝑐𝑜𝑚𝑝</m:t>
                          </m:r>
                        </m:sub>
                      </m:sSub>
                    </m:e>
                  </m:d>
                  <m:r>
                    <a:rPr lang="en-US" sz="1100" b="0" i="1">
                      <a:solidFill>
                        <a:schemeClr val="tx1"/>
                      </a:solidFill>
                      <a:effectLst/>
                      <a:latin typeface="Cambria Math"/>
                      <a:ea typeface="+mn-ea"/>
                      <a:cs typeface="+mn-cs"/>
                    </a:rPr>
                    <m:t>=</m:t>
                  </m:r>
                </m:oMath>
              </a14:m>
              <a:endParaRPr lang="en-US" sz="1100"/>
            </a:p>
          </xdr:txBody>
        </xdr:sp>
      </mc:Choice>
      <mc:Fallback xmlns="">
        <xdr:sp macro="" textlink="">
          <xdr:nvSpPr>
            <xdr:cNvPr id="49" name="TextBox 48"/>
            <xdr:cNvSpPr txBox="1"/>
          </xdr:nvSpPr>
          <xdr:spPr>
            <a:xfrm>
              <a:off x="504824" y="30203775"/>
              <a:ext cx="3067051" cy="345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𝜑_</a:t>
              </a:r>
              <a:r>
                <a:rPr lang="en-US" sz="1100" b="0" i="0">
                  <a:latin typeface="Cambria Math"/>
                </a:rPr>
                <a:t>𝐶𝑅=(</a:t>
              </a:r>
              <a:r>
                <a:rPr lang="en-US" sz="1100" i="0">
                  <a:solidFill>
                    <a:schemeClr val="tx1"/>
                  </a:solidFill>
                  <a:effectLst/>
                  <a:latin typeface="Cambria Math"/>
                  <a:ea typeface="+mn-ea"/>
                  <a:cs typeface="+mn-cs"/>
                </a:rPr>
                <a:t>𝜑(</a:t>
              </a:r>
              <a:r>
                <a:rPr lang="en-US" sz="1100" b="0" i="0">
                  <a:solidFill>
                    <a:schemeClr val="tx1"/>
                  </a:solidFill>
                  <a:effectLst/>
                  <a:latin typeface="Cambria Math"/>
                  <a:ea typeface="+mn-ea"/>
                  <a:cs typeface="+mn-cs"/>
                </a:rPr>
                <a:t>𝑡_𝑓,𝑡_𝑖 )−</a:t>
              </a:r>
              <a:r>
                <a:rPr lang="en-US" sz="1100" i="0">
                  <a:solidFill>
                    <a:schemeClr val="tx1"/>
                  </a:solidFill>
                  <a:effectLst/>
                  <a:latin typeface="Cambria Math"/>
                  <a:ea typeface="+mn-ea"/>
                  <a:cs typeface="+mn-cs"/>
                </a:rPr>
                <a:t>𝜑(</a:t>
              </a:r>
              <a:r>
                <a:rPr lang="en-US" sz="1100" b="0" i="0">
                  <a:solidFill>
                    <a:schemeClr val="tx1"/>
                  </a:solidFill>
                  <a:effectLst/>
                  <a:latin typeface="Cambria Math"/>
                  <a:ea typeface="+mn-ea"/>
                  <a:cs typeface="+mn-cs"/>
                </a:rPr>
                <a:t>𝑡_𝑐𝑜𝑚𝑝,𝑡_𝑖 ))</a:t>
              </a:r>
              <a:r>
                <a:rPr lang="en-US" sz="1100"/>
                <a:t>+</a:t>
              </a:r>
              <a:r>
                <a:rPr lang="en-US" sz="1100" i="0">
                  <a:solidFill>
                    <a:schemeClr val="tx1"/>
                  </a:solidFill>
                  <a:effectLst/>
                  <a:latin typeface="Cambria Math"/>
                  <a:ea typeface="+mn-ea"/>
                  <a:cs typeface="+mn-cs"/>
                </a:rPr>
                <a:t>𝜑(</a:t>
              </a:r>
              <a:r>
                <a:rPr lang="en-US" sz="1100" b="0" i="0">
                  <a:solidFill>
                    <a:schemeClr val="tx1"/>
                  </a:solidFill>
                  <a:effectLst/>
                  <a:latin typeface="Cambria Math"/>
                  <a:ea typeface="+mn-ea"/>
                  <a:cs typeface="+mn-cs"/>
                </a:rPr>
                <a:t>𝑡_𝑓,𝑡_𝑐𝑜𝑚𝑝 )=</a:t>
              </a:r>
              <a:endParaRPr lang="en-US" sz="1100"/>
            </a:p>
          </xdr:txBody>
        </xdr:sp>
      </mc:Fallback>
    </mc:AlternateContent>
    <xdr:clientData/>
  </xdr:oneCellAnchor>
  <xdr:oneCellAnchor>
    <xdr:from>
      <xdr:col>1</xdr:col>
      <xdr:colOff>114300</xdr:colOff>
      <xdr:row>186</xdr:row>
      <xdr:rowOff>95250</xdr:rowOff>
    </xdr:from>
    <xdr:ext cx="2457450" cy="836704"/>
    <mc:AlternateContent xmlns:mc="http://schemas.openxmlformats.org/markup-compatibility/2006" xmlns:a14="http://schemas.microsoft.com/office/drawing/2010/main">
      <mc:Choice Requires="a14">
        <xdr:sp macro="" textlink="">
          <xdr:nvSpPr>
            <xdr:cNvPr id="50" name="TextBox 49">
              <a:extLst>
                <a:ext uri="{FF2B5EF4-FFF2-40B4-BE49-F238E27FC236}">
                  <a16:creationId xmlns:a16="http://schemas.microsoft.com/office/drawing/2014/main" id="{00000000-0008-0000-0500-000032000000}"/>
                </a:ext>
              </a:extLst>
            </xdr:cNvPr>
            <xdr:cNvSpPr txBox="1"/>
          </xdr:nvSpPr>
          <xdr:spPr>
            <a:xfrm>
              <a:off x="619125" y="31051500"/>
              <a:ext cx="2457450" cy="836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𝜀</m:t>
                        </m:r>
                      </m:e>
                      <m:sub>
                        <m:r>
                          <a:rPr lang="en-US" sz="1100" b="0" i="1">
                            <a:latin typeface="Cambria Math"/>
                          </a:rPr>
                          <m:t>𝐶𝑅𝑓</m:t>
                        </m:r>
                      </m:sub>
                    </m:sSub>
                    <m:r>
                      <a:rPr lang="en-US" sz="1100" b="0" i="1">
                        <a:latin typeface="Cambria Math"/>
                      </a:rPr>
                      <m:t>=</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𝜎</m:t>
                            </m:r>
                          </m:e>
                          <m:sub>
                            <m:r>
                              <a:rPr lang="en-US" sz="1100" b="0" i="1">
                                <a:latin typeface="Cambria Math"/>
                              </a:rPr>
                              <m:t>𝑓</m:t>
                            </m:r>
                          </m:sub>
                        </m:sSub>
                      </m:num>
                      <m:den>
                        <m:sSub>
                          <m:sSubPr>
                            <m:ctrlPr>
                              <a:rPr lang="en-US" sz="1100" b="0" i="1">
                                <a:latin typeface="Cambria Math" panose="02040503050406030204" pitchFamily="18" charset="0"/>
                              </a:rPr>
                            </m:ctrlPr>
                          </m:sSubPr>
                          <m:e>
                            <m:r>
                              <a:rPr lang="en-US" sz="1100" b="0" i="1">
                                <a:latin typeface="Cambria Math"/>
                              </a:rPr>
                              <m:t>𝐸</m:t>
                            </m:r>
                          </m:e>
                          <m:sub>
                            <m:r>
                              <a:rPr lang="en-US" sz="1100" b="0" i="1">
                                <a:latin typeface="Cambria Math"/>
                              </a:rPr>
                              <m:t>𝑓</m:t>
                            </m:r>
                          </m:sub>
                        </m:sSub>
                      </m:den>
                    </m:f>
                    <m:r>
                      <a:rPr lang="en-US" sz="1100" b="0" i="1">
                        <a:latin typeface="Cambria Math"/>
                      </a:rPr>
                      <m:t>=</m:t>
                    </m:r>
                    <m:f>
                      <m:fPr>
                        <m:ctrlPr>
                          <a:rPr lang="en-US" sz="1100" b="0" i="1">
                            <a:latin typeface="Cambria Math" panose="02040503050406030204" pitchFamily="18" charset="0"/>
                          </a:rPr>
                        </m:ctrlPr>
                      </m:fPr>
                      <m:num>
                        <m:f>
                          <m:fPr>
                            <m:type m:val="skw"/>
                            <m:ctrlPr>
                              <a:rPr lang="en-US" sz="1100" b="0" i="1">
                                <a:latin typeface="Cambria Math" panose="02040503050406030204" pitchFamily="18" charset="0"/>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𝑃</m:t>
                                </m:r>
                              </m:e>
                              <m:sub>
                                <m:r>
                                  <a:rPr lang="en-US" sz="1100" b="0" i="1">
                                    <a:solidFill>
                                      <a:schemeClr val="tx1"/>
                                    </a:solidFill>
                                    <a:effectLst/>
                                    <a:latin typeface="Cambria Math"/>
                                    <a:ea typeface="+mn-ea"/>
                                    <a:cs typeface="+mn-cs"/>
                                  </a:rPr>
                                  <m:t>𝑗𝑓</m:t>
                                </m:r>
                              </m:sub>
                            </m:sSub>
                          </m:num>
                          <m:den>
                            <m:d>
                              <m:dPr>
                                <m:ctrlPr>
                                  <a:rPr lang="en-US" sz="1100" b="0" i="1">
                                    <a:latin typeface="Cambria Math" panose="02040503050406030204" pitchFamily="18" charset="0"/>
                                  </a:rPr>
                                </m:ctrlPr>
                              </m:dPr>
                              <m:e>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𝐴</m:t>
                                    </m:r>
                                  </m:e>
                                  <m:sub>
                                    <m:r>
                                      <a:rPr lang="en-US" sz="1100" b="0" i="1">
                                        <a:solidFill>
                                          <a:schemeClr val="tx1"/>
                                        </a:solidFill>
                                        <a:effectLst/>
                                        <a:latin typeface="Cambria Math"/>
                                        <a:ea typeface="+mn-ea"/>
                                        <a:cs typeface="+mn-cs"/>
                                      </a:rPr>
                                      <m:t>𝑏</m:t>
                                    </m:r>
                                  </m:sub>
                                </m:sSub>
                                <m:r>
                                  <a:rPr lang="en-US" sz="1100" b="0" i="1">
                                    <a:solidFill>
                                      <a:schemeClr val="tx1"/>
                                    </a:solidFill>
                                    <a:effectLst/>
                                    <a:latin typeface="Cambria Math"/>
                                    <a:ea typeface="+mn-ea"/>
                                    <a:cs typeface="+mn-cs"/>
                                  </a:rPr>
                                  <m:t>+</m:t>
                                </m:r>
                                <m:f>
                                  <m:fPr>
                                    <m:type m:val="skw"/>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𝐴</m:t>
                                        </m:r>
                                      </m:e>
                                      <m:sub>
                                        <m:r>
                                          <a:rPr lang="en-US" sz="1100" b="0" i="1">
                                            <a:solidFill>
                                              <a:schemeClr val="tx1"/>
                                            </a:solidFill>
                                            <a:effectLst/>
                                            <a:latin typeface="Cambria Math"/>
                                            <a:ea typeface="+mn-ea"/>
                                            <a:cs typeface="+mn-cs"/>
                                          </a:rPr>
                                          <m:t>𝐶𝐷</m:t>
                                        </m:r>
                                      </m:sub>
                                    </m:sSub>
                                  </m:num>
                                  <m:den>
                                    <m:r>
                                      <a:rPr lang="en-US" sz="1100" b="0" i="1">
                                        <a:solidFill>
                                          <a:schemeClr val="tx1"/>
                                        </a:solidFill>
                                        <a:effectLst/>
                                        <a:latin typeface="Cambria Math"/>
                                        <a:ea typeface="+mn-ea"/>
                                        <a:cs typeface="+mn-cs"/>
                                      </a:rPr>
                                      <m:t>4</m:t>
                                    </m:r>
                                  </m:den>
                                </m:f>
                              </m:e>
                            </m:d>
                          </m:den>
                        </m:f>
                      </m:num>
                      <m:den>
                        <m:d>
                          <m:dPr>
                            <m:ctrlPr>
                              <a:rPr lang="en-US" sz="1100" b="0" i="1">
                                <a:latin typeface="Cambria Math" panose="02040503050406030204" pitchFamily="18" charset="0"/>
                              </a:rPr>
                            </m:ctrlPr>
                          </m:dPr>
                          <m:e>
                            <m:f>
                              <m:fPr>
                                <m:type m:val="skw"/>
                                <m:ctrlPr>
                                  <a:rPr lang="en-US" sz="1100" b="0" i="1">
                                    <a:latin typeface="Cambria Math" panose="02040503050406030204" pitchFamily="18" charset="0"/>
                                  </a:rPr>
                                </m:ctrlPr>
                              </m:fPr>
                              <m:num>
                                <m:r>
                                  <a:rPr lang="en-US" sz="1100" b="0" i="1">
                                    <a:latin typeface="Cambria Math"/>
                                  </a:rPr>
                                  <m:t>𝐸</m:t>
                                </m:r>
                              </m:num>
                              <m:den>
                                <m:d>
                                  <m:dPr>
                                    <m:ctrlPr>
                                      <a:rPr lang="en-US" sz="1100" b="0" i="1">
                                        <a:latin typeface="Cambria Math" panose="02040503050406030204" pitchFamily="18" charset="0"/>
                                      </a:rPr>
                                    </m:ctrlPr>
                                  </m:dPr>
                                  <m:e>
                                    <m:r>
                                      <a:rPr lang="en-US" sz="1100" b="0" i="1">
                                        <a:solidFill>
                                          <a:schemeClr val="tx1"/>
                                        </a:solidFill>
                                        <a:effectLst/>
                                        <a:latin typeface="Cambria Math"/>
                                        <a:ea typeface="+mn-ea"/>
                                        <a:cs typeface="+mn-cs"/>
                                      </a:rPr>
                                      <m:t>1+</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𝜑</m:t>
                                        </m:r>
                                      </m:e>
                                      <m:sub>
                                        <m:r>
                                          <a:rPr lang="en-US" sz="1100" b="0" i="1">
                                            <a:solidFill>
                                              <a:schemeClr val="tx1"/>
                                            </a:solidFill>
                                            <a:effectLst/>
                                            <a:latin typeface="Cambria Math"/>
                                            <a:ea typeface="+mn-ea"/>
                                            <a:cs typeface="+mn-cs"/>
                                          </a:rPr>
                                          <m:t>𝐶𝑅</m:t>
                                        </m:r>
                                      </m:sub>
                                    </m:sSub>
                                  </m:e>
                                </m:d>
                              </m:den>
                            </m:f>
                          </m:e>
                        </m:d>
                      </m:den>
                    </m:f>
                    <m:r>
                      <a:rPr lang="en-US" sz="1100" b="0" i="1">
                        <a:latin typeface="Cambria Math"/>
                      </a:rPr>
                      <m:t>=</m:t>
                    </m:r>
                  </m:oMath>
                </m:oMathPara>
              </a14:m>
              <a:endParaRPr lang="en-US" sz="1100"/>
            </a:p>
          </xdr:txBody>
        </xdr:sp>
      </mc:Choice>
      <mc:Fallback xmlns="">
        <xdr:sp macro="" textlink="">
          <xdr:nvSpPr>
            <xdr:cNvPr id="50" name="TextBox 49"/>
            <xdr:cNvSpPr txBox="1"/>
          </xdr:nvSpPr>
          <xdr:spPr>
            <a:xfrm>
              <a:off x="619125" y="31051500"/>
              <a:ext cx="2457450" cy="8367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𝜀_</a:t>
              </a:r>
              <a:r>
                <a:rPr lang="en-US" sz="1100" b="0" i="0">
                  <a:latin typeface="Cambria Math"/>
                </a:rPr>
                <a:t>𝐶𝑅𝑓=</a:t>
              </a:r>
              <a:r>
                <a:rPr lang="en-US" sz="1100" b="0" i="0">
                  <a:latin typeface="Cambria Math"/>
                  <a:ea typeface="Cambria Math"/>
                </a:rPr>
                <a:t>𝜎_</a:t>
              </a:r>
              <a:r>
                <a:rPr lang="en-US" sz="1100" b="0" i="0">
                  <a:latin typeface="Cambria Math"/>
                </a:rPr>
                <a:t>𝑓/𝐸_𝑓 =(</a:t>
              </a:r>
              <a:r>
                <a:rPr lang="en-US" sz="1100" b="0" i="0">
                  <a:solidFill>
                    <a:schemeClr val="tx1"/>
                  </a:solidFill>
                  <a:effectLst/>
                  <a:latin typeface="Cambria Math"/>
                  <a:ea typeface="+mn-ea"/>
                  <a:cs typeface="+mn-cs"/>
                </a:rPr>
                <a:t>𝑃_𝑗𝑓⁄((𝐴_𝑏+𝐴_𝐶𝐷⁄4) ))/((</a:t>
              </a:r>
              <a:r>
                <a:rPr lang="en-US" sz="1100" b="0" i="0">
                  <a:latin typeface="Cambria Math"/>
                </a:rPr>
                <a:t>𝐸⁄((</a:t>
              </a:r>
              <a:r>
                <a:rPr lang="en-US" sz="1100" b="0" i="0">
                  <a:solidFill>
                    <a:schemeClr val="tx1"/>
                  </a:solidFill>
                  <a:effectLst/>
                  <a:latin typeface="Cambria Math"/>
                  <a:ea typeface="+mn-ea"/>
                  <a:cs typeface="+mn-cs"/>
                </a:rPr>
                <a:t>1+𝜑_𝐶𝑅 ) )) )</a:t>
              </a:r>
              <a:r>
                <a:rPr lang="en-US" sz="1100" b="0" i="0">
                  <a:latin typeface="Cambria Math"/>
                </a:rPr>
                <a:t>=</a:t>
              </a:r>
              <a:endParaRPr lang="en-US" sz="1100"/>
            </a:p>
          </xdr:txBody>
        </xdr:sp>
      </mc:Fallback>
    </mc:AlternateContent>
    <xdr:clientData/>
  </xdr:oneCellAnchor>
  <xdr:oneCellAnchor>
    <xdr:from>
      <xdr:col>1</xdr:col>
      <xdr:colOff>219074</xdr:colOff>
      <xdr:row>192</xdr:row>
      <xdr:rowOff>0</xdr:rowOff>
    </xdr:from>
    <xdr:ext cx="1552575" cy="566181"/>
    <mc:AlternateContent xmlns:mc="http://schemas.openxmlformats.org/markup-compatibility/2006" xmlns:a14="http://schemas.microsoft.com/office/drawing/2010/main">
      <mc:Choice Requires="a14">
        <xdr:sp macro="" textlink="">
          <xdr:nvSpPr>
            <xdr:cNvPr id="51" name="TextBox 50">
              <a:extLst>
                <a:ext uri="{FF2B5EF4-FFF2-40B4-BE49-F238E27FC236}">
                  <a16:creationId xmlns:a16="http://schemas.microsoft.com/office/drawing/2014/main" id="{00000000-0008-0000-0500-000033000000}"/>
                </a:ext>
              </a:extLst>
            </xdr:cNvPr>
            <xdr:cNvSpPr txBox="1"/>
          </xdr:nvSpPr>
          <xdr:spPr>
            <a:xfrm>
              <a:off x="723899" y="31927800"/>
              <a:ext cx="1552575" cy="5661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𝜀</m:t>
                        </m:r>
                      </m:e>
                      <m:sub>
                        <m:r>
                          <a:rPr lang="en-US" sz="1100" b="0" i="1">
                            <a:latin typeface="Cambria Math"/>
                          </a:rPr>
                          <m:t>𝐶𝑅𝑖</m:t>
                        </m:r>
                      </m:sub>
                    </m:sSub>
                    <m:r>
                      <a:rPr lang="en-US" sz="1100" b="0" i="1">
                        <a:latin typeface="Cambria Math"/>
                      </a:rPr>
                      <m:t>=</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a:ea typeface="Cambria Math"/>
                              </a:rPr>
                              <m:t>𝜎</m:t>
                            </m:r>
                          </m:e>
                          <m:sub>
                            <m:r>
                              <a:rPr lang="en-US" sz="1100" b="0" i="1">
                                <a:latin typeface="Cambria Math"/>
                              </a:rPr>
                              <m:t>𝑖</m:t>
                            </m:r>
                          </m:sub>
                        </m:sSub>
                      </m:num>
                      <m:den>
                        <m:r>
                          <a:rPr lang="en-US" sz="1100" b="0" i="1">
                            <a:latin typeface="Cambria Math"/>
                          </a:rPr>
                          <m:t>𝐸</m:t>
                        </m:r>
                      </m:den>
                    </m:f>
                    <m:r>
                      <a:rPr lang="en-US" sz="1100" b="0" i="1">
                        <a:latin typeface="Cambria Math"/>
                      </a:rPr>
                      <m:t>=</m:t>
                    </m:r>
                    <m:f>
                      <m:fPr>
                        <m:ctrlPr>
                          <a:rPr lang="en-US" sz="1100" b="0" i="1">
                            <a:latin typeface="Cambria Math" panose="02040503050406030204" pitchFamily="18" charset="0"/>
                          </a:rPr>
                        </m:ctrlPr>
                      </m:fPr>
                      <m:num>
                        <m:f>
                          <m:fPr>
                            <m:type m:val="skw"/>
                            <m:ctrlPr>
                              <a:rPr lang="en-US" sz="1100" b="0" i="1">
                                <a:solidFill>
                                  <a:schemeClr val="tx1"/>
                                </a:solidFill>
                                <a:effectLst/>
                                <a:latin typeface="Cambria Math" panose="02040503050406030204" pitchFamily="18" charset="0"/>
                                <a:ea typeface="+mn-ea"/>
                                <a:cs typeface="+mn-cs"/>
                              </a:rPr>
                            </m:ctrlPr>
                          </m:fPr>
                          <m:num>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𝑃</m:t>
                                </m:r>
                              </m:e>
                              <m:sub>
                                <m:r>
                                  <a:rPr lang="en-US" sz="1100" b="0" i="1">
                                    <a:solidFill>
                                      <a:schemeClr val="tx1"/>
                                    </a:solidFill>
                                    <a:effectLst/>
                                    <a:latin typeface="Cambria Math"/>
                                    <a:ea typeface="+mn-ea"/>
                                    <a:cs typeface="+mn-cs"/>
                                  </a:rPr>
                                  <m:t>𝑗𝑖</m:t>
                                </m:r>
                              </m:sub>
                            </m:sSub>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𝐴</m:t>
                                </m:r>
                              </m:e>
                              <m:sub>
                                <m:r>
                                  <a:rPr lang="en-US" sz="1100" b="0" i="1">
                                    <a:solidFill>
                                      <a:schemeClr val="tx1"/>
                                    </a:solidFill>
                                    <a:effectLst/>
                                    <a:latin typeface="Cambria Math"/>
                                    <a:ea typeface="+mn-ea"/>
                                    <a:cs typeface="+mn-cs"/>
                                  </a:rPr>
                                  <m:t>𝑔</m:t>
                                </m:r>
                              </m:sub>
                            </m:sSub>
                          </m:den>
                        </m:f>
                      </m:num>
                      <m:den>
                        <m:r>
                          <a:rPr lang="en-US" sz="1100" b="0" i="1">
                            <a:latin typeface="Cambria Math"/>
                          </a:rPr>
                          <m:t>𝐸</m:t>
                        </m:r>
                      </m:den>
                    </m:f>
                    <m:r>
                      <a:rPr lang="en-US" sz="1100" b="0" i="1">
                        <a:latin typeface="Cambria Math"/>
                      </a:rPr>
                      <m:t>=</m:t>
                    </m:r>
                  </m:oMath>
                </m:oMathPara>
              </a14:m>
              <a:endParaRPr lang="en-US" sz="1100"/>
            </a:p>
          </xdr:txBody>
        </xdr:sp>
      </mc:Choice>
      <mc:Fallback xmlns="">
        <xdr:sp macro="" textlink="">
          <xdr:nvSpPr>
            <xdr:cNvPr id="51" name="TextBox 50"/>
            <xdr:cNvSpPr txBox="1"/>
          </xdr:nvSpPr>
          <xdr:spPr>
            <a:xfrm>
              <a:off x="723899" y="31927800"/>
              <a:ext cx="1552575" cy="5661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𝜀_</a:t>
              </a:r>
              <a:r>
                <a:rPr lang="en-US" sz="1100" b="0" i="0">
                  <a:latin typeface="Cambria Math"/>
                </a:rPr>
                <a:t>𝐶𝑅𝑖=</a:t>
              </a:r>
              <a:r>
                <a:rPr lang="en-US" sz="1100" b="0" i="0">
                  <a:latin typeface="Cambria Math"/>
                  <a:ea typeface="Cambria Math"/>
                </a:rPr>
                <a:t>𝜎_</a:t>
              </a:r>
              <a:r>
                <a:rPr lang="en-US" sz="1100" b="0" i="0">
                  <a:latin typeface="Cambria Math"/>
                </a:rPr>
                <a:t>𝑖/𝐸=(</a:t>
              </a:r>
              <a:r>
                <a:rPr lang="en-US" sz="1100" b="0" i="0">
                  <a:solidFill>
                    <a:schemeClr val="tx1"/>
                  </a:solidFill>
                  <a:effectLst/>
                  <a:latin typeface="Cambria Math"/>
                  <a:ea typeface="+mn-ea"/>
                  <a:cs typeface="+mn-cs"/>
                </a:rPr>
                <a:t>𝑃_𝑗𝑖⁄𝐴_𝑔 )/</a:t>
              </a:r>
              <a:r>
                <a:rPr lang="en-US" sz="1100" b="0" i="0">
                  <a:latin typeface="Cambria Math"/>
                </a:rPr>
                <a:t>𝐸=</a:t>
              </a:r>
              <a:endParaRPr lang="en-US" sz="1100"/>
            </a:p>
          </xdr:txBody>
        </xdr:sp>
      </mc:Fallback>
    </mc:AlternateContent>
    <xdr:clientData/>
  </xdr:oneCellAnchor>
  <xdr:oneCellAnchor>
    <xdr:from>
      <xdr:col>0</xdr:col>
      <xdr:colOff>352424</xdr:colOff>
      <xdr:row>196</xdr:row>
      <xdr:rowOff>104775</xdr:rowOff>
    </xdr:from>
    <xdr:ext cx="1628776" cy="275460"/>
    <mc:AlternateContent xmlns:mc="http://schemas.openxmlformats.org/markup-compatibility/2006" xmlns:a14="http://schemas.microsoft.com/office/drawing/2010/main">
      <mc:Choice Requires="a14">
        <xdr:sp macro="" textlink="">
          <xdr:nvSpPr>
            <xdr:cNvPr id="52" name="TextBox 51">
              <a:extLst>
                <a:ext uri="{FF2B5EF4-FFF2-40B4-BE49-F238E27FC236}">
                  <a16:creationId xmlns:a16="http://schemas.microsoft.com/office/drawing/2014/main" id="{00000000-0008-0000-0500-000034000000}"/>
                </a:ext>
              </a:extLst>
            </xdr:cNvPr>
            <xdr:cNvSpPr txBox="1"/>
          </xdr:nvSpPr>
          <xdr:spPr>
            <a:xfrm>
              <a:off x="352424" y="32680275"/>
              <a:ext cx="1628776" cy="275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𝜀</m:t>
                        </m:r>
                      </m:e>
                      <m:sub>
                        <m:r>
                          <a:rPr lang="en-US" sz="1100" b="0" i="1">
                            <a:latin typeface="Cambria Math"/>
                          </a:rPr>
                          <m:t>𝐶𝑅</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𝜀</m:t>
                        </m:r>
                      </m:e>
                      <m:sub>
                        <m:r>
                          <a:rPr lang="en-US" sz="1100" b="0" i="1">
                            <a:latin typeface="Cambria Math"/>
                          </a:rPr>
                          <m:t>𝐶𝑅𝑓</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𝜀</m:t>
                        </m:r>
                      </m:e>
                      <m:sub>
                        <m:r>
                          <a:rPr lang="en-US" sz="1100" b="0" i="1">
                            <a:latin typeface="Cambria Math"/>
                          </a:rPr>
                          <m:t>𝐶𝑅𝑖</m:t>
                        </m:r>
                      </m:sub>
                    </m:sSub>
                    <m:r>
                      <a:rPr lang="en-US" sz="1100" b="0" i="1">
                        <a:latin typeface="Cambria Math"/>
                      </a:rPr>
                      <m:t>=</m:t>
                    </m:r>
                  </m:oMath>
                </m:oMathPara>
              </a14:m>
              <a:endParaRPr lang="en-US" sz="1100"/>
            </a:p>
          </xdr:txBody>
        </xdr:sp>
      </mc:Choice>
      <mc:Fallback xmlns="">
        <xdr:sp macro="" textlink="">
          <xdr:nvSpPr>
            <xdr:cNvPr id="52" name="TextBox 51"/>
            <xdr:cNvSpPr txBox="1"/>
          </xdr:nvSpPr>
          <xdr:spPr>
            <a:xfrm>
              <a:off x="352424" y="32680275"/>
              <a:ext cx="1628776" cy="275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𝜀_</a:t>
              </a:r>
              <a:r>
                <a:rPr lang="en-US" sz="1100" b="0" i="0">
                  <a:latin typeface="Cambria Math"/>
                </a:rPr>
                <a:t>𝐶𝑅=</a:t>
              </a:r>
              <a:r>
                <a:rPr lang="en-US" sz="1100" b="0" i="0">
                  <a:latin typeface="Cambria Math"/>
                  <a:ea typeface="Cambria Math"/>
                </a:rPr>
                <a:t>𝜀_</a:t>
              </a:r>
              <a:r>
                <a:rPr lang="en-US" sz="1100" b="0" i="0">
                  <a:latin typeface="Cambria Math"/>
                </a:rPr>
                <a:t>𝐶𝑅𝑓−</a:t>
              </a:r>
              <a:r>
                <a:rPr lang="en-US" sz="1100" b="0" i="0">
                  <a:latin typeface="Cambria Math"/>
                  <a:ea typeface="Cambria Math"/>
                </a:rPr>
                <a:t>𝜀_</a:t>
              </a:r>
              <a:r>
                <a:rPr lang="en-US" sz="1100" b="0" i="0">
                  <a:latin typeface="Cambria Math"/>
                </a:rPr>
                <a:t>𝐶𝑅𝑖=</a:t>
              </a:r>
              <a:endParaRPr lang="en-US" sz="1100"/>
            </a:p>
          </xdr:txBody>
        </xdr:sp>
      </mc:Fallback>
    </mc:AlternateContent>
    <xdr:clientData/>
  </xdr:oneCellAnchor>
  <xdr:oneCellAnchor>
    <xdr:from>
      <xdr:col>2</xdr:col>
      <xdr:colOff>38100</xdr:colOff>
      <xdr:row>93</xdr:row>
      <xdr:rowOff>85725</xdr:rowOff>
    </xdr:from>
    <xdr:ext cx="1143000" cy="264560"/>
    <mc:AlternateContent xmlns:mc="http://schemas.openxmlformats.org/markup-compatibility/2006" xmlns:a14="http://schemas.microsoft.com/office/drawing/2010/main">
      <mc:Choice Requires="a14">
        <xdr:sp macro="" textlink="">
          <xdr:nvSpPr>
            <xdr:cNvPr id="53" name="TextBox 52">
              <a:extLst>
                <a:ext uri="{FF2B5EF4-FFF2-40B4-BE49-F238E27FC236}">
                  <a16:creationId xmlns:a16="http://schemas.microsoft.com/office/drawing/2014/main" id="{00000000-0008-0000-0500-000035000000}"/>
                </a:ext>
              </a:extLst>
            </xdr:cNvPr>
            <xdr:cNvSpPr txBox="1"/>
          </xdr:nvSpPr>
          <xdr:spPr>
            <a:xfrm>
              <a:off x="1047750" y="15982950"/>
              <a:ext cx="1143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m:rPr>
                        <m:sty m:val="p"/>
                      </m:rPr>
                      <a:rPr lang="el-GR" sz="1100" i="1">
                        <a:latin typeface="Cambria Math"/>
                        <a:ea typeface="Cambria Math"/>
                      </a:rPr>
                      <m:t>ε</m:t>
                    </m:r>
                    <m:sSub>
                      <m:sSubPr>
                        <m:ctrlPr>
                          <a:rPr lang="en-US" sz="1100" i="1">
                            <a:latin typeface="Cambria Math" panose="02040503050406030204" pitchFamily="18" charset="0"/>
                          </a:rPr>
                        </m:ctrlPr>
                      </m:sSubPr>
                      <m:e>
                        <m:r>
                          <a:rPr lang="en-US" sz="1100" b="0" i="1">
                            <a:latin typeface="Cambria Math"/>
                          </a:rPr>
                          <m:t>=</m:t>
                        </m:r>
                        <m:r>
                          <a:rPr lang="en-US" sz="1100" i="1">
                            <a:latin typeface="Cambria Math"/>
                            <a:ea typeface="Cambria Math"/>
                          </a:rPr>
                          <m:t>𝜀</m:t>
                        </m:r>
                      </m:e>
                      <m:sub>
                        <m:r>
                          <a:rPr lang="en-US" sz="1100" b="0" i="1">
                            <a:latin typeface="Cambria Math"/>
                          </a:rPr>
                          <m:t>𝐶𝑅</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𝜀</m:t>
                        </m:r>
                      </m:e>
                      <m:sub>
                        <m:r>
                          <a:rPr lang="en-US" sz="1100" b="0" i="1">
                            <a:latin typeface="Cambria Math"/>
                          </a:rPr>
                          <m:t>𝑆𝐻</m:t>
                        </m:r>
                      </m:sub>
                    </m:sSub>
                    <m:r>
                      <a:rPr lang="en-US" sz="1100" b="0" i="1">
                        <a:latin typeface="Cambria Math"/>
                      </a:rPr>
                      <m:t>=</m:t>
                    </m:r>
                  </m:oMath>
                </m:oMathPara>
              </a14:m>
              <a:endParaRPr lang="en-US" sz="1100"/>
            </a:p>
          </xdr:txBody>
        </xdr:sp>
      </mc:Choice>
      <mc:Fallback xmlns="">
        <xdr:sp macro="" textlink="">
          <xdr:nvSpPr>
            <xdr:cNvPr id="53" name="TextBox 52"/>
            <xdr:cNvSpPr txBox="1"/>
          </xdr:nvSpPr>
          <xdr:spPr>
            <a:xfrm>
              <a:off x="1047750" y="15982950"/>
              <a:ext cx="1143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100" i="0">
                  <a:latin typeface="Cambria Math"/>
                  <a:ea typeface="Cambria Math"/>
                </a:rPr>
                <a:t>ε</a:t>
              </a:r>
              <a:r>
                <a:rPr lang="en-US" sz="1100" i="0">
                  <a:latin typeface="Cambria Math"/>
                </a:rPr>
                <a:t>〖</a:t>
              </a:r>
              <a:r>
                <a:rPr lang="en-US" sz="1100" b="0" i="0">
                  <a:latin typeface="Cambria Math"/>
                </a:rPr>
                <a:t>=</a:t>
              </a:r>
              <a:r>
                <a:rPr lang="en-US" sz="1100" i="0">
                  <a:latin typeface="Cambria Math"/>
                  <a:ea typeface="Cambria Math"/>
                </a:rPr>
                <a:t>𝜀〗_</a:t>
              </a:r>
              <a:r>
                <a:rPr lang="en-US" sz="1100" b="0" i="0">
                  <a:latin typeface="Cambria Math"/>
                </a:rPr>
                <a:t>𝐶𝑅+</a:t>
              </a:r>
              <a:r>
                <a:rPr lang="en-US" sz="1100" b="0" i="0">
                  <a:latin typeface="Cambria Math"/>
                  <a:ea typeface="Cambria Math"/>
                </a:rPr>
                <a:t>𝜀_</a:t>
              </a:r>
              <a:r>
                <a:rPr lang="en-US" sz="1100" b="0" i="0">
                  <a:latin typeface="Cambria Math"/>
                </a:rPr>
                <a:t>𝑆𝐻=</a:t>
              </a:r>
              <a:endParaRPr lang="en-US" sz="1100"/>
            </a:p>
          </xdr:txBody>
        </xdr:sp>
      </mc:Fallback>
    </mc:AlternateContent>
    <xdr:clientData/>
  </xdr:oneCellAnchor>
  <xdr:oneCellAnchor>
    <xdr:from>
      <xdr:col>0</xdr:col>
      <xdr:colOff>257175</xdr:colOff>
      <xdr:row>96</xdr:row>
      <xdr:rowOff>95250</xdr:rowOff>
    </xdr:from>
    <xdr:ext cx="2952751" cy="277255"/>
    <mc:AlternateContent xmlns:mc="http://schemas.openxmlformats.org/markup-compatibility/2006" xmlns:a14="http://schemas.microsoft.com/office/drawing/2010/main">
      <mc:Choice Requires="a14">
        <xdr:sp macro="" textlink="">
          <xdr:nvSpPr>
            <xdr:cNvPr id="54" name="TextBox 53">
              <a:extLst>
                <a:ext uri="{FF2B5EF4-FFF2-40B4-BE49-F238E27FC236}">
                  <a16:creationId xmlns:a16="http://schemas.microsoft.com/office/drawing/2014/main" id="{00000000-0008-0000-0500-000036000000}"/>
                </a:ext>
              </a:extLst>
            </xdr:cNvPr>
            <xdr:cNvSpPr txBox="1"/>
          </xdr:nvSpPr>
          <xdr:spPr>
            <a:xfrm>
              <a:off x="257175" y="16478250"/>
              <a:ext cx="2952751" cy="2772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𝐴</m:t>
                        </m:r>
                      </m:e>
                      <m:sub>
                        <m:r>
                          <a:rPr lang="en-US" sz="1100" b="0" i="1">
                            <a:latin typeface="Cambria Math"/>
                          </a:rPr>
                          <m:t>𝑚𝑎𝑥</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𝐴</m:t>
                        </m:r>
                      </m:e>
                      <m:sub>
                        <m:r>
                          <a:rPr lang="en-US" sz="1100" b="0" i="1">
                            <a:latin typeface="Cambria Math"/>
                          </a:rPr>
                          <m:t>𝐶</m:t>
                        </m:r>
                      </m:sub>
                    </m:sSub>
                    <m:r>
                      <a:rPr lang="en-US" sz="1100" b="0" i="1">
                        <a:latin typeface="Cambria Math"/>
                      </a:rPr>
                      <m:t>−</m:t>
                    </m:r>
                    <m:r>
                      <a:rPr lang="en-US" sz="1100" b="0" i="1">
                        <a:latin typeface="Cambria Math"/>
                      </a:rPr>
                      <m:t>𝐿</m:t>
                    </m:r>
                    <m:r>
                      <a:rPr lang="en-US" sz="1100" b="0" i="1">
                        <a:latin typeface="Cambria Math"/>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𝑇𝑈</m:t>
                        </m:r>
                      </m:sub>
                    </m:sSub>
                    <m:r>
                      <a:rPr lang="en-US" sz="1100" b="0" i="1">
                        <a:latin typeface="Cambria Math"/>
                        <a:ea typeface="Cambria Math"/>
                      </a:rPr>
                      <m:t>𝛼</m:t>
                    </m:r>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𝑇</m:t>
                        </m:r>
                      </m:e>
                      <m:sub>
                        <m:r>
                          <a:rPr lang="en-US" sz="1100" b="0" i="1">
                            <a:latin typeface="Cambria Math"/>
                            <a:ea typeface="Cambria Math"/>
                          </a:rPr>
                          <m:t>𝐶</m:t>
                        </m:r>
                      </m:sub>
                    </m:sSub>
                    <m:r>
                      <a:rPr lang="en-US" sz="1100" b="0" i="1">
                        <a:latin typeface="Cambria Math"/>
                        <a:ea typeface="Cambria Math"/>
                      </a:rPr>
                      <m:t>+</m:t>
                    </m:r>
                    <m:r>
                      <a:rPr lang="en-US" sz="1100" b="0" i="1">
                        <a:latin typeface="Cambria Math"/>
                        <a:ea typeface="Cambria Math"/>
                      </a:rPr>
                      <m:t>𝜀</m:t>
                    </m:r>
                    <m:r>
                      <a:rPr lang="en-US" sz="1100" b="0" i="1">
                        <a:latin typeface="Cambria Math"/>
                        <a:ea typeface="Cambria Math"/>
                      </a:rPr>
                      <m:t>)</m:t>
                    </m:r>
                    <m:func>
                      <m:funcPr>
                        <m:ctrlPr>
                          <a:rPr lang="en-US" sz="1100" b="0" i="1">
                            <a:solidFill>
                              <a:schemeClr val="tx1"/>
                            </a:solidFill>
                            <a:effectLst/>
                            <a:latin typeface="Cambria Math" panose="02040503050406030204" pitchFamily="18" charset="0"/>
                            <a:ea typeface="+mn-ea"/>
                            <a:cs typeface="+mn-cs"/>
                          </a:rPr>
                        </m:ctrlPr>
                      </m:funcPr>
                      <m:fName>
                        <m:r>
                          <m:rPr>
                            <m:sty m:val="p"/>
                          </m:rPr>
                          <a:rPr lang="en-US" sz="1100" b="0" i="0">
                            <a:solidFill>
                              <a:schemeClr val="tx1"/>
                            </a:solidFill>
                            <a:effectLst/>
                            <a:latin typeface="Cambria Math"/>
                            <a:ea typeface="+mn-ea"/>
                            <a:cs typeface="+mn-cs"/>
                          </a:rPr>
                          <m:t>cos</m:t>
                        </m:r>
                      </m:fName>
                      <m:e>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a:ea typeface="+mn-ea"/>
                                <a:cs typeface="+mn-cs"/>
                              </a:rPr>
                              <m:t>𝑆𝑘𝑒𝑤</m:t>
                            </m:r>
                          </m:e>
                        </m:d>
                        <m:r>
                          <a:rPr lang="en-US" sz="1100" b="0" i="1">
                            <a:solidFill>
                              <a:schemeClr val="tx1"/>
                            </a:solidFill>
                            <a:effectLst/>
                            <a:latin typeface="Cambria Math"/>
                            <a:ea typeface="+mn-ea"/>
                            <a:cs typeface="+mn-cs"/>
                          </a:rPr>
                          <m:t>=</m:t>
                        </m:r>
                      </m:e>
                    </m:func>
                  </m:oMath>
                </m:oMathPara>
              </a14:m>
              <a:endParaRPr lang="en-US" sz="1100"/>
            </a:p>
          </xdr:txBody>
        </xdr:sp>
      </mc:Choice>
      <mc:Fallback xmlns="">
        <xdr:sp macro="" textlink="">
          <xdr:nvSpPr>
            <xdr:cNvPr id="54" name="TextBox 53"/>
            <xdr:cNvSpPr txBox="1"/>
          </xdr:nvSpPr>
          <xdr:spPr>
            <a:xfrm>
              <a:off x="257175" y="16478250"/>
              <a:ext cx="2952751" cy="2772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𝐴_𝑚𝑎𝑥=𝐴_𝐶−𝐿(</a:t>
              </a:r>
              <a:r>
                <a:rPr lang="en-US" sz="1100" i="0">
                  <a:solidFill>
                    <a:schemeClr val="tx1"/>
                  </a:solidFill>
                  <a:effectLst/>
                  <a:latin typeface="Cambria Math"/>
                  <a:ea typeface="+mn-ea"/>
                  <a:cs typeface="+mn-cs"/>
                </a:rPr>
                <a:t>𝛾_</a:t>
              </a:r>
              <a:r>
                <a:rPr lang="en-US" sz="1100" b="0" i="0">
                  <a:solidFill>
                    <a:schemeClr val="tx1"/>
                  </a:solidFill>
                  <a:effectLst/>
                  <a:latin typeface="Cambria Math"/>
                  <a:ea typeface="+mn-ea"/>
                  <a:cs typeface="+mn-cs"/>
                </a:rPr>
                <a:t>𝑇𝑈</a:t>
              </a:r>
              <a:r>
                <a:rPr lang="en-US" sz="1100" b="0" i="0">
                  <a:solidFill>
                    <a:schemeClr val="tx1"/>
                  </a:solidFill>
                  <a:effectLst/>
                  <a:latin typeface="Cambria Math"/>
                  <a:ea typeface="Cambria Math"/>
                  <a:cs typeface="+mn-cs"/>
                </a:rPr>
                <a:t> </a:t>
              </a:r>
              <a:r>
                <a:rPr lang="en-US" sz="1100" b="0" i="0">
                  <a:latin typeface="Cambria Math"/>
                  <a:ea typeface="Cambria Math"/>
                </a:rPr>
                <a:t>𝛼∆𝑇_𝐶+𝜀)</a:t>
              </a:r>
              <a:r>
                <a:rPr lang="en-US" sz="1100" b="0" i="0">
                  <a:solidFill>
                    <a:schemeClr val="tx1"/>
                  </a:solidFill>
                  <a:effectLst/>
                  <a:latin typeface="Cambria Math"/>
                  <a:ea typeface="+mn-ea"/>
                  <a:cs typeface="+mn-cs"/>
                </a:rPr>
                <a:t>cos⁡〖(𝑆𝑘𝑒𝑤)=〗</a:t>
              </a:r>
              <a:endParaRPr lang="en-US" sz="1100"/>
            </a:p>
          </xdr:txBody>
        </xdr:sp>
      </mc:Fallback>
    </mc:AlternateContent>
    <xdr:clientData/>
  </xdr:oneCellAnchor>
  <xdr:oneCellAnchor>
    <xdr:from>
      <xdr:col>1</xdr:col>
      <xdr:colOff>419100</xdr:colOff>
      <xdr:row>98</xdr:row>
      <xdr:rowOff>95250</xdr:rowOff>
    </xdr:from>
    <xdr:ext cx="914400" cy="264560"/>
    <mc:AlternateContent xmlns:mc="http://schemas.openxmlformats.org/markup-compatibility/2006" xmlns:a14="http://schemas.microsoft.com/office/drawing/2010/main">
      <mc:Choice Requires="a14">
        <xdr:sp macro="" textlink="">
          <xdr:nvSpPr>
            <xdr:cNvPr id="55" name="TextBox 54">
              <a:extLst>
                <a:ext uri="{FF2B5EF4-FFF2-40B4-BE49-F238E27FC236}">
                  <a16:creationId xmlns:a16="http://schemas.microsoft.com/office/drawing/2014/main" id="{00000000-0008-0000-0500-000037000000}"/>
                </a:ext>
              </a:extLst>
            </xdr:cNvPr>
            <xdr:cNvSpPr txBox="1"/>
          </xdr:nvSpPr>
          <xdr:spPr>
            <a:xfrm>
              <a:off x="923925" y="1680210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𝐴</m:t>
                        </m:r>
                      </m:e>
                      <m:sub>
                        <m:r>
                          <a:rPr lang="en-US" sz="1100" b="0" i="1">
                            <a:latin typeface="Cambria Math"/>
                          </a:rPr>
                          <m:t>𝑚𝑎𝑥</m:t>
                        </m:r>
                      </m:sub>
                    </m:sSub>
                    <m:r>
                      <a:rPr lang="en-US" sz="1100" b="0" i="1">
                        <a:latin typeface="Cambria Math"/>
                      </a:rPr>
                      <m:t>=</m:t>
                    </m:r>
                  </m:oMath>
                </m:oMathPara>
              </a14:m>
              <a:endParaRPr lang="en-US" sz="1100"/>
            </a:p>
          </xdr:txBody>
        </xdr:sp>
      </mc:Choice>
      <mc:Fallback xmlns="">
        <xdr:sp macro="" textlink="">
          <xdr:nvSpPr>
            <xdr:cNvPr id="55" name="TextBox 54"/>
            <xdr:cNvSpPr txBox="1"/>
          </xdr:nvSpPr>
          <xdr:spPr>
            <a:xfrm>
              <a:off x="923925" y="1680210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𝐴_𝑚𝑎𝑥=</a:t>
              </a:r>
              <a:endParaRPr lang="en-US" sz="1100"/>
            </a:p>
          </xdr:txBody>
        </xdr:sp>
      </mc:Fallback>
    </mc:AlternateContent>
    <xdr:clientData/>
  </xdr:oneCellAnchor>
  <xdr:oneCellAnchor>
    <xdr:from>
      <xdr:col>0</xdr:col>
      <xdr:colOff>304797</xdr:colOff>
      <xdr:row>100</xdr:row>
      <xdr:rowOff>114300</xdr:rowOff>
    </xdr:from>
    <xdr:ext cx="2886077" cy="289053"/>
    <mc:AlternateContent xmlns:mc="http://schemas.openxmlformats.org/markup-compatibility/2006" xmlns:a14="http://schemas.microsoft.com/office/drawing/2010/main">
      <mc:Choice Requires="a14">
        <xdr:sp macro="" textlink="">
          <xdr:nvSpPr>
            <xdr:cNvPr id="56" name="TextBox 55">
              <a:extLst>
                <a:ext uri="{FF2B5EF4-FFF2-40B4-BE49-F238E27FC236}">
                  <a16:creationId xmlns:a16="http://schemas.microsoft.com/office/drawing/2014/main" id="{00000000-0008-0000-0500-000038000000}"/>
                </a:ext>
              </a:extLst>
            </xdr:cNvPr>
            <xdr:cNvSpPr txBox="1"/>
          </xdr:nvSpPr>
          <xdr:spPr>
            <a:xfrm>
              <a:off x="304797" y="17145000"/>
              <a:ext cx="2886077" cy="289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𝐴</m:t>
                        </m:r>
                      </m:e>
                      <m:sub>
                        <m:r>
                          <a:rPr lang="en-US" sz="1100" b="0" i="1">
                            <a:latin typeface="Cambria Math"/>
                          </a:rPr>
                          <m:t>𝑚𝑖𝑛</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𝐴</m:t>
                        </m:r>
                      </m:e>
                      <m:sub>
                        <m:r>
                          <a:rPr lang="en-US" sz="1100" b="0" i="1">
                            <a:latin typeface="Cambria Math"/>
                          </a:rPr>
                          <m:t>𝐻</m:t>
                        </m:r>
                      </m:sub>
                    </m:sSub>
                    <m:r>
                      <a:rPr lang="en-US" sz="1100" b="0" i="1">
                        <a:latin typeface="Cambria Math"/>
                      </a:rPr>
                      <m:t>+</m:t>
                    </m:r>
                    <m:r>
                      <a:rPr lang="en-US" sz="1100" b="0" i="1">
                        <a:latin typeface="Cambria Math"/>
                      </a:rPr>
                      <m:t>𝐿</m:t>
                    </m:r>
                    <m:d>
                      <m:dPr>
                        <m:ctrlPr>
                          <a:rPr lang="en-US" sz="1100" b="0" i="1">
                            <a:latin typeface="Cambria Math" panose="02040503050406030204" pitchFamily="18" charset="0"/>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𝑇𝑈</m:t>
                            </m:r>
                          </m:sub>
                        </m:sSub>
                        <m:r>
                          <a:rPr lang="en-US" sz="1100" b="0" i="1">
                            <a:latin typeface="Cambria Math"/>
                            <a:ea typeface="Cambria Math"/>
                          </a:rPr>
                          <m:t>𝛼</m:t>
                        </m:r>
                        <m:sSub>
                          <m:sSubPr>
                            <m:ctrlPr>
                              <a:rPr lang="en-US" sz="1100" b="0" i="1">
                                <a:latin typeface="Cambria Math" panose="02040503050406030204" pitchFamily="18" charset="0"/>
                                <a:ea typeface="Cambria Math"/>
                              </a:rPr>
                            </m:ctrlPr>
                          </m:sSubPr>
                          <m:e>
                            <m:r>
                              <a:rPr lang="en-US" sz="1100" b="0" i="1">
                                <a:latin typeface="Cambria Math"/>
                                <a:ea typeface="Cambria Math"/>
                              </a:rPr>
                              <m:t>∆</m:t>
                            </m:r>
                            <m:r>
                              <a:rPr lang="en-US" sz="1100" b="0" i="1">
                                <a:latin typeface="Cambria Math"/>
                                <a:ea typeface="Cambria Math"/>
                              </a:rPr>
                              <m:t>𝑇</m:t>
                            </m:r>
                          </m:e>
                          <m:sub>
                            <m:r>
                              <a:rPr lang="en-US" sz="1100" b="0" i="1">
                                <a:latin typeface="Cambria Math"/>
                                <a:ea typeface="Cambria Math"/>
                              </a:rPr>
                              <m:t>𝐻</m:t>
                            </m:r>
                          </m:sub>
                        </m:sSub>
                        <m:r>
                          <a:rPr lang="en-US" sz="1100" b="0" i="1">
                            <a:latin typeface="Cambria Math"/>
                            <a:ea typeface="Cambria Math"/>
                          </a:rPr>
                          <m:t>−</m:t>
                        </m:r>
                        <m:r>
                          <a:rPr lang="en-US" sz="1100" b="0" i="1">
                            <a:latin typeface="Cambria Math"/>
                            <a:ea typeface="Cambria Math"/>
                          </a:rPr>
                          <m:t>𝜀</m:t>
                        </m:r>
                      </m:e>
                    </m:d>
                    <m:func>
                      <m:funcPr>
                        <m:ctrlPr>
                          <a:rPr lang="en-US" sz="1100" b="0" i="1">
                            <a:latin typeface="Cambria Math" panose="02040503050406030204" pitchFamily="18" charset="0"/>
                            <a:ea typeface="Cambria Math"/>
                          </a:rPr>
                        </m:ctrlPr>
                      </m:funcPr>
                      <m:fName>
                        <m:r>
                          <m:rPr>
                            <m:sty m:val="p"/>
                          </m:rPr>
                          <a:rPr lang="en-US" sz="1100" b="0" i="0">
                            <a:latin typeface="Cambria Math"/>
                            <a:ea typeface="Cambria Math"/>
                          </a:rPr>
                          <m:t>cos</m:t>
                        </m:r>
                      </m:fName>
                      <m:e>
                        <m:d>
                          <m:dPr>
                            <m:ctrlPr>
                              <a:rPr lang="en-US" sz="1100" b="0" i="1">
                                <a:latin typeface="Cambria Math" panose="02040503050406030204" pitchFamily="18" charset="0"/>
                                <a:ea typeface="Cambria Math"/>
                              </a:rPr>
                            </m:ctrlPr>
                          </m:dPr>
                          <m:e>
                            <m:r>
                              <a:rPr lang="en-US" sz="1100" b="0" i="1">
                                <a:latin typeface="Cambria Math"/>
                                <a:ea typeface="Cambria Math"/>
                              </a:rPr>
                              <m:t>𝑆𝑘𝑒𝑤</m:t>
                            </m:r>
                          </m:e>
                        </m:d>
                      </m:e>
                    </m:func>
                    <m:r>
                      <a:rPr lang="en-US" sz="1100" b="0" i="0">
                        <a:latin typeface="Cambria Math"/>
                        <a:ea typeface="Cambria Math"/>
                      </a:rPr>
                      <m:t>=</m:t>
                    </m:r>
                  </m:oMath>
                </m:oMathPara>
              </a14:m>
              <a:endParaRPr lang="en-US" sz="1100"/>
            </a:p>
          </xdr:txBody>
        </xdr:sp>
      </mc:Choice>
      <mc:Fallback xmlns="">
        <xdr:sp macro="" textlink="">
          <xdr:nvSpPr>
            <xdr:cNvPr id="56" name="TextBox 55"/>
            <xdr:cNvSpPr txBox="1"/>
          </xdr:nvSpPr>
          <xdr:spPr>
            <a:xfrm>
              <a:off x="304797" y="17145000"/>
              <a:ext cx="2886077" cy="289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𝐴_𝑚𝑖𝑛=𝐴_𝐻+𝐿(</a:t>
              </a:r>
              <a:r>
                <a:rPr lang="en-US" sz="1100" i="0">
                  <a:solidFill>
                    <a:schemeClr val="tx1"/>
                  </a:solidFill>
                  <a:effectLst/>
                  <a:latin typeface="Cambria Math"/>
                  <a:ea typeface="+mn-ea"/>
                  <a:cs typeface="+mn-cs"/>
                </a:rPr>
                <a:t>𝛾_</a:t>
              </a:r>
              <a:r>
                <a:rPr lang="en-US" sz="1100" b="0" i="0">
                  <a:solidFill>
                    <a:schemeClr val="tx1"/>
                  </a:solidFill>
                  <a:effectLst/>
                  <a:latin typeface="Cambria Math"/>
                  <a:ea typeface="+mn-ea"/>
                  <a:cs typeface="+mn-cs"/>
                </a:rPr>
                <a:t>𝑇𝑈</a:t>
              </a:r>
              <a:r>
                <a:rPr lang="en-US" sz="1100" b="0" i="0">
                  <a:solidFill>
                    <a:schemeClr val="tx1"/>
                  </a:solidFill>
                  <a:effectLst/>
                  <a:latin typeface="Cambria Math"/>
                  <a:ea typeface="Cambria Math"/>
                  <a:cs typeface="+mn-cs"/>
                </a:rPr>
                <a:t> </a:t>
              </a:r>
              <a:r>
                <a:rPr lang="en-US" sz="1100" b="0" i="0">
                  <a:latin typeface="Cambria Math"/>
                  <a:ea typeface="Cambria Math"/>
                </a:rPr>
                <a:t>𝛼〖∆𝑇〗_𝐻−𝜀)  cos⁡(𝑆𝑘𝑒𝑤)=</a:t>
              </a:r>
              <a:endParaRPr lang="en-US" sz="1100"/>
            </a:p>
          </xdr:txBody>
        </xdr:sp>
      </mc:Fallback>
    </mc:AlternateContent>
    <xdr:clientData/>
  </xdr:oneCellAnchor>
  <xdr:oneCellAnchor>
    <xdr:from>
      <xdr:col>1</xdr:col>
      <xdr:colOff>438150</xdr:colOff>
      <xdr:row>102</xdr:row>
      <xdr:rowOff>95250</xdr:rowOff>
    </xdr:from>
    <xdr:ext cx="914400" cy="264560"/>
    <mc:AlternateContent xmlns:mc="http://schemas.openxmlformats.org/markup-compatibility/2006" xmlns:a14="http://schemas.microsoft.com/office/drawing/2010/main">
      <mc:Choice Requires="a14">
        <xdr:sp macro="" textlink="">
          <xdr:nvSpPr>
            <xdr:cNvPr id="57" name="TextBox 56">
              <a:extLst>
                <a:ext uri="{FF2B5EF4-FFF2-40B4-BE49-F238E27FC236}">
                  <a16:creationId xmlns:a16="http://schemas.microsoft.com/office/drawing/2014/main" id="{00000000-0008-0000-0500-000039000000}"/>
                </a:ext>
              </a:extLst>
            </xdr:cNvPr>
            <xdr:cNvSpPr txBox="1"/>
          </xdr:nvSpPr>
          <xdr:spPr>
            <a:xfrm>
              <a:off x="942975" y="1744980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𝐴</m:t>
                        </m:r>
                      </m:e>
                      <m:sub>
                        <m:r>
                          <a:rPr lang="en-US" sz="1100" b="0" i="1">
                            <a:latin typeface="Cambria Math"/>
                          </a:rPr>
                          <m:t>𝑚𝑖𝑛</m:t>
                        </m:r>
                      </m:sub>
                    </m:sSub>
                    <m:r>
                      <a:rPr lang="en-US" sz="1100" b="0" i="1">
                        <a:latin typeface="Cambria Math"/>
                      </a:rPr>
                      <m:t>=</m:t>
                    </m:r>
                  </m:oMath>
                </m:oMathPara>
              </a14:m>
              <a:endParaRPr lang="en-US" sz="1100"/>
            </a:p>
          </xdr:txBody>
        </xdr:sp>
      </mc:Choice>
      <mc:Fallback xmlns="">
        <xdr:sp macro="" textlink="">
          <xdr:nvSpPr>
            <xdr:cNvPr id="57" name="TextBox 56"/>
            <xdr:cNvSpPr txBox="1"/>
          </xdr:nvSpPr>
          <xdr:spPr>
            <a:xfrm>
              <a:off x="942975" y="1744980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𝐴_𝑚𝑖𝑛=</a:t>
              </a:r>
              <a:endParaRPr lang="en-US" sz="1100"/>
            </a:p>
          </xdr:txBody>
        </xdr:sp>
      </mc:Fallback>
    </mc:AlternateContent>
    <xdr:clientData/>
  </xdr:oneCellAnchor>
  <xdr:oneCellAnchor>
    <xdr:from>
      <xdr:col>0</xdr:col>
      <xdr:colOff>333374</xdr:colOff>
      <xdr:row>106</xdr:row>
      <xdr:rowOff>76200</xdr:rowOff>
    </xdr:from>
    <xdr:ext cx="1466851" cy="264560"/>
    <mc:AlternateContent xmlns:mc="http://schemas.openxmlformats.org/markup-compatibility/2006" xmlns:a14="http://schemas.microsoft.com/office/drawing/2010/main">
      <mc:Choice Requires="a14">
        <xdr:sp macro="" textlink="">
          <xdr:nvSpPr>
            <xdr:cNvPr id="58" name="TextBox 57">
              <a:extLst>
                <a:ext uri="{FF2B5EF4-FFF2-40B4-BE49-F238E27FC236}">
                  <a16:creationId xmlns:a16="http://schemas.microsoft.com/office/drawing/2014/main" id="{00000000-0008-0000-0500-00003A000000}"/>
                </a:ext>
              </a:extLst>
            </xdr:cNvPr>
            <xdr:cNvSpPr txBox="1"/>
          </xdr:nvSpPr>
          <xdr:spPr>
            <a:xfrm>
              <a:off x="333374" y="18078450"/>
              <a:ext cx="146685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𝐴</m:t>
                        </m:r>
                      </m:e>
                      <m:sub>
                        <m:r>
                          <a:rPr lang="en-US" sz="1100" b="0" i="1">
                            <a:latin typeface="Cambria Math"/>
                          </a:rPr>
                          <m:t>𝑚𝑖𝑛</m:t>
                        </m:r>
                      </m:sub>
                    </m:sSub>
                    <m:r>
                      <a:rPr lang="en-US" sz="1100" i="1">
                        <a:latin typeface="Cambria Math"/>
                        <a:ea typeface="Cambria Math"/>
                      </a:rPr>
                      <m:t>≤</m:t>
                    </m:r>
                    <m:r>
                      <a:rPr lang="en-US" sz="1100" b="0" i="1">
                        <a:latin typeface="Cambria Math"/>
                        <a:ea typeface="Cambria Math"/>
                      </a:rPr>
                      <m:t>"</m:t>
                    </m:r>
                    <m:r>
                      <a:rPr lang="en-US" sz="1100" b="0" i="1">
                        <a:latin typeface="Cambria Math"/>
                        <a:ea typeface="Cambria Math"/>
                      </a:rPr>
                      <m:t>𝐴</m:t>
                    </m:r>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𝐴</m:t>
                        </m:r>
                      </m:e>
                      <m:sub>
                        <m:r>
                          <a:rPr lang="en-US" sz="1100" b="0" i="1">
                            <a:latin typeface="Cambria Math"/>
                            <a:ea typeface="Cambria Math"/>
                          </a:rPr>
                          <m:t>𝑚𝑎𝑥</m:t>
                        </m:r>
                      </m:sub>
                    </m:sSub>
                  </m:oMath>
                </m:oMathPara>
              </a14:m>
              <a:endParaRPr lang="en-US" sz="1100"/>
            </a:p>
          </xdr:txBody>
        </xdr:sp>
      </mc:Choice>
      <mc:Fallback xmlns="">
        <xdr:sp macro="" textlink="">
          <xdr:nvSpPr>
            <xdr:cNvPr id="58" name="TextBox 57"/>
            <xdr:cNvSpPr txBox="1"/>
          </xdr:nvSpPr>
          <xdr:spPr>
            <a:xfrm>
              <a:off x="333374" y="18078450"/>
              <a:ext cx="146685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𝐴_𝑚𝑖𝑛</a:t>
              </a:r>
              <a:r>
                <a:rPr lang="en-US" sz="1100" i="0">
                  <a:latin typeface="Cambria Math"/>
                  <a:ea typeface="Cambria Math"/>
                </a:rPr>
                <a:t>≤</a:t>
              </a:r>
              <a:r>
                <a:rPr lang="en-US" sz="1100" b="0" i="0">
                  <a:latin typeface="Cambria Math"/>
                  <a:ea typeface="Cambria Math"/>
                </a:rPr>
                <a:t>"𝐴"≤𝐴_𝑚𝑎𝑥</a:t>
              </a:r>
              <a:endParaRPr lang="en-US" sz="1100"/>
            </a:p>
          </xdr:txBody>
        </xdr:sp>
      </mc:Fallback>
    </mc:AlternateContent>
    <xdr:clientData/>
  </xdr:oneCellAnchor>
  <xdr:oneCellAnchor>
    <xdr:from>
      <xdr:col>4</xdr:col>
      <xdr:colOff>333374</xdr:colOff>
      <xdr:row>105</xdr:row>
      <xdr:rowOff>85725</xdr:rowOff>
    </xdr:from>
    <xdr:ext cx="2095501" cy="264560"/>
    <mc:AlternateContent xmlns:mc="http://schemas.openxmlformats.org/markup-compatibility/2006" xmlns:a14="http://schemas.microsoft.com/office/drawing/2010/main">
      <mc:Choice Requires="a14">
        <xdr:sp macro="" textlink="">
          <xdr:nvSpPr>
            <xdr:cNvPr id="59" name="TextBox 58">
              <a:extLst>
                <a:ext uri="{FF2B5EF4-FFF2-40B4-BE49-F238E27FC236}">
                  <a16:creationId xmlns:a16="http://schemas.microsoft.com/office/drawing/2014/main" id="{00000000-0008-0000-0500-00003B000000}"/>
                </a:ext>
              </a:extLst>
            </xdr:cNvPr>
            <xdr:cNvSpPr txBox="1"/>
          </xdr:nvSpPr>
          <xdr:spPr>
            <a:xfrm>
              <a:off x="2609849" y="17926050"/>
              <a:ext cx="20955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b="0" i="1">
                          <a:latin typeface="Cambria Math"/>
                          <a:ea typeface="Cambria Math"/>
                        </a:rPr>
                        <m:t>𝐴</m:t>
                      </m:r>
                      <m:r>
                        <a:rPr lang="en-US" sz="1100" b="0" i="1">
                          <a:latin typeface="Cambria Math"/>
                          <a:ea typeface="Cambria Math"/>
                        </a:rPr>
                        <m:t>=</m:t>
                      </m:r>
                      <m:r>
                        <a:rPr lang="en-US" sz="1100" b="0" i="1">
                          <a:latin typeface="Cambria Math"/>
                        </a:rPr>
                        <m:t>𝐴</m:t>
                      </m:r>
                    </m:e>
                    <m:sub>
                      <m:r>
                        <a:rPr lang="en-US" sz="1100" b="0" i="1">
                          <a:latin typeface="Cambria Math"/>
                        </a:rPr>
                        <m:t>𝑚𝑎𝑥</m:t>
                      </m:r>
                    </m:sub>
                  </m:sSub>
                  <m:r>
                    <a:rPr lang="en-US" sz="1100" b="0" i="1">
                      <a:latin typeface="Cambria Math"/>
                    </a:rPr>
                    <m:t> </m:t>
                  </m:r>
                  <m:r>
                    <a:rPr lang="en-US" sz="1100" b="0" i="1">
                      <a:latin typeface="Cambria Math"/>
                    </a:rPr>
                    <m:t>𝑖𝑓</m:t>
                  </m:r>
                  <m:r>
                    <a:rPr lang="en-US" sz="1100" b="0" i="1">
                      <a:latin typeface="Cambria Math"/>
                    </a:rPr>
                    <m:t> </m:t>
                  </m:r>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a:rPr>
                            <m:t>𝐴</m:t>
                          </m:r>
                        </m:e>
                        <m:sub>
                          <m:r>
                            <a:rPr lang="en-US" sz="1100" b="0" i="1">
                              <a:latin typeface="Cambria Math"/>
                            </a:rPr>
                            <m:t>𝑚𝑎𝑥</m:t>
                          </m:r>
                        </m:sub>
                      </m:sSub>
                      <m:r>
                        <a:rPr lang="en-US" sz="1100" b="0" i="1">
                          <a:latin typeface="Cambria Math"/>
                        </a:rPr>
                        <m:t>+</m:t>
                      </m:r>
                      <m:r>
                        <a:rPr lang="en-US" sz="1100" b="0" i="1">
                          <a:latin typeface="Cambria Math"/>
                          <a:ea typeface="Cambria Math"/>
                        </a:rPr>
                        <m:t>𝜀</m:t>
                      </m:r>
                      <m:r>
                        <a:rPr lang="en-US" sz="1100" b="0" i="1">
                          <a:latin typeface="Cambria Math"/>
                          <a:ea typeface="Cambria Math"/>
                        </a:rPr>
                        <m:t>𝐿</m:t>
                      </m:r>
                    </m:e>
                  </m:d>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𝐴</m:t>
                      </m:r>
                    </m:e>
                    <m:sub>
                      <m:r>
                        <a:rPr lang="en-US" sz="1100" b="0" i="1">
                          <a:latin typeface="Cambria Math"/>
                          <a:ea typeface="Cambria Math"/>
                        </a:rPr>
                        <m:t>𝐻</m:t>
                      </m:r>
                    </m:sub>
                  </m:sSub>
                </m:oMath>
              </a14:m>
              <a:r>
                <a:rPr lang="en-US" sz="1100"/>
                <a:t>  </a:t>
              </a:r>
            </a:p>
          </xdr:txBody>
        </xdr:sp>
      </mc:Choice>
      <mc:Fallback xmlns="">
        <xdr:sp macro="" textlink="">
          <xdr:nvSpPr>
            <xdr:cNvPr id="59" name="TextBox 58"/>
            <xdr:cNvSpPr txBox="1"/>
          </xdr:nvSpPr>
          <xdr:spPr>
            <a:xfrm>
              <a:off x="2609849" y="17926050"/>
              <a:ext cx="20955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rPr>
                <a:t>〖</a:t>
              </a:r>
              <a:r>
                <a:rPr lang="en-US" sz="1100" b="0" i="0">
                  <a:latin typeface="Cambria Math"/>
                  <a:ea typeface="Cambria Math"/>
                </a:rPr>
                <a:t>𝐴=</a:t>
              </a:r>
              <a:r>
                <a:rPr lang="en-US" sz="1100" b="0" i="0">
                  <a:latin typeface="Cambria Math"/>
                </a:rPr>
                <a:t>𝐴〗_𝑚𝑎𝑥  𝑖𝑓 (𝐴_𝑚𝑎𝑥+</a:t>
              </a:r>
              <a:r>
                <a:rPr lang="en-US" sz="1100" b="0" i="0">
                  <a:latin typeface="Cambria Math"/>
                  <a:ea typeface="Cambria Math"/>
                </a:rPr>
                <a:t>𝜀𝐿)≥𝐴_𝐻</a:t>
              </a:r>
              <a:r>
                <a:rPr lang="en-US" sz="1100"/>
                <a:t>  </a:t>
              </a:r>
            </a:p>
          </xdr:txBody>
        </xdr:sp>
      </mc:Fallback>
    </mc:AlternateContent>
    <xdr:clientData/>
  </xdr:oneCellAnchor>
  <xdr:oneCellAnchor>
    <xdr:from>
      <xdr:col>2</xdr:col>
      <xdr:colOff>533400</xdr:colOff>
      <xdr:row>106</xdr:row>
      <xdr:rowOff>104775</xdr:rowOff>
    </xdr:from>
    <xdr:ext cx="914400" cy="264560"/>
    <mc:AlternateContent xmlns:mc="http://schemas.openxmlformats.org/markup-compatibility/2006" xmlns:a14="http://schemas.microsoft.com/office/drawing/2010/main">
      <mc:Choice Requires="a14">
        <xdr:sp macro="" textlink="">
          <xdr:nvSpPr>
            <xdr:cNvPr id="60" name="TextBox 59">
              <a:extLst>
                <a:ext uri="{FF2B5EF4-FFF2-40B4-BE49-F238E27FC236}">
                  <a16:creationId xmlns:a16="http://schemas.microsoft.com/office/drawing/2014/main" id="{00000000-0008-0000-0500-00003C000000}"/>
                </a:ext>
              </a:extLst>
            </xdr:cNvPr>
            <xdr:cNvSpPr txBox="1"/>
          </xdr:nvSpPr>
          <xdr:spPr>
            <a:xfrm>
              <a:off x="1543050" y="1810702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a:ea typeface="Cambria Math"/>
                      </a:rPr>
                      <m:t>∴</m:t>
                    </m:r>
                  </m:oMath>
                </m:oMathPara>
              </a14:m>
              <a:endParaRPr lang="en-US" sz="1100"/>
            </a:p>
          </xdr:txBody>
        </xdr:sp>
      </mc:Choice>
      <mc:Fallback xmlns="">
        <xdr:sp macro="" textlink="">
          <xdr:nvSpPr>
            <xdr:cNvPr id="60" name="TextBox 59"/>
            <xdr:cNvSpPr txBox="1"/>
          </xdr:nvSpPr>
          <xdr:spPr>
            <a:xfrm>
              <a:off x="1543050" y="1810702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latin typeface="Cambria Math"/>
                  <a:ea typeface="Cambria Math"/>
                </a:rPr>
                <a:t>∴</a:t>
              </a:r>
              <a:endParaRPr lang="en-US" sz="1100"/>
            </a:p>
          </xdr:txBody>
        </xdr:sp>
      </mc:Fallback>
    </mc:AlternateContent>
    <xdr:clientData/>
  </xdr:oneCellAnchor>
  <xdr:twoCellAnchor>
    <xdr:from>
      <xdr:col>3</xdr:col>
      <xdr:colOff>504825</xdr:colOff>
      <xdr:row>106</xdr:row>
      <xdr:rowOff>56080</xdr:rowOff>
    </xdr:from>
    <xdr:to>
      <xdr:col>4</xdr:col>
      <xdr:colOff>333374</xdr:colOff>
      <xdr:row>107</xdr:row>
      <xdr:rowOff>66676</xdr:rowOff>
    </xdr:to>
    <xdr:cxnSp macro="">
      <xdr:nvCxnSpPr>
        <xdr:cNvPr id="61" name="Straight Arrow Connector 60">
          <a:extLst>
            <a:ext uri="{FF2B5EF4-FFF2-40B4-BE49-F238E27FC236}">
              <a16:creationId xmlns:a16="http://schemas.microsoft.com/office/drawing/2014/main" id="{00000000-0008-0000-0500-00003D000000}"/>
            </a:ext>
          </a:extLst>
        </xdr:cNvPr>
        <xdr:cNvCxnSpPr>
          <a:endCxn id="59" idx="1"/>
        </xdr:cNvCxnSpPr>
      </xdr:nvCxnSpPr>
      <xdr:spPr>
        <a:xfrm flipV="1">
          <a:off x="2209800" y="18058330"/>
          <a:ext cx="400049" cy="17252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485775</xdr:colOff>
      <xdr:row>107</xdr:row>
      <xdr:rowOff>133350</xdr:rowOff>
    </xdr:from>
    <xdr:to>
      <xdr:col>4</xdr:col>
      <xdr:colOff>333375</xdr:colOff>
      <xdr:row>108</xdr:row>
      <xdr:rowOff>95250</xdr:rowOff>
    </xdr:to>
    <xdr:cxnSp macro="">
      <xdr:nvCxnSpPr>
        <xdr:cNvPr id="62" name="Straight Arrow Connector 61">
          <a:extLst>
            <a:ext uri="{FF2B5EF4-FFF2-40B4-BE49-F238E27FC236}">
              <a16:creationId xmlns:a16="http://schemas.microsoft.com/office/drawing/2014/main" id="{00000000-0008-0000-0500-00003E000000}"/>
            </a:ext>
          </a:extLst>
        </xdr:cNvPr>
        <xdr:cNvCxnSpPr/>
      </xdr:nvCxnSpPr>
      <xdr:spPr>
        <a:xfrm>
          <a:off x="2190750" y="18297525"/>
          <a:ext cx="419100" cy="1238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oneCellAnchor>
    <xdr:from>
      <xdr:col>4</xdr:col>
      <xdr:colOff>180975</xdr:colOff>
      <xdr:row>107</xdr:row>
      <xdr:rowOff>95250</xdr:rowOff>
    </xdr:from>
    <xdr:ext cx="2219325" cy="264560"/>
    <mc:AlternateContent xmlns:mc="http://schemas.openxmlformats.org/markup-compatibility/2006" xmlns:a14="http://schemas.microsoft.com/office/drawing/2010/main">
      <mc:Choice Requires="a14">
        <xdr:sp macro="" textlink="">
          <xdr:nvSpPr>
            <xdr:cNvPr id="63" name="TextBox 62">
              <a:extLst>
                <a:ext uri="{FF2B5EF4-FFF2-40B4-BE49-F238E27FC236}">
                  <a16:creationId xmlns:a16="http://schemas.microsoft.com/office/drawing/2014/main" id="{00000000-0008-0000-0500-00003F000000}"/>
                </a:ext>
              </a:extLst>
            </xdr:cNvPr>
            <xdr:cNvSpPr txBox="1"/>
          </xdr:nvSpPr>
          <xdr:spPr>
            <a:xfrm>
              <a:off x="2457450" y="18259425"/>
              <a:ext cx="22193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𝐴</m:t>
                        </m:r>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𝐴</m:t>
                        </m:r>
                      </m:e>
                      <m:sub>
                        <m:r>
                          <a:rPr lang="en-US" sz="1100" b="0" i="1">
                            <a:solidFill>
                              <a:schemeClr val="tx1"/>
                            </a:solidFill>
                            <a:effectLst/>
                            <a:latin typeface="Cambria Math"/>
                            <a:ea typeface="+mn-ea"/>
                            <a:cs typeface="+mn-cs"/>
                          </a:rPr>
                          <m:t>𝑚𝑖𝑛</m:t>
                        </m:r>
                      </m:sub>
                    </m:sSub>
                    <m:r>
                      <a:rPr lang="en-US" sz="1100" b="0" i="1">
                        <a:solidFill>
                          <a:schemeClr val="tx1"/>
                        </a:solidFill>
                        <a:effectLst/>
                        <a:latin typeface="Cambria Math"/>
                        <a:ea typeface="+mn-ea"/>
                        <a:cs typeface="+mn-cs"/>
                      </a:rPr>
                      <m:t> </m:t>
                    </m:r>
                    <m:r>
                      <a:rPr lang="en-US" sz="1100" b="0" i="1">
                        <a:solidFill>
                          <a:schemeClr val="tx1"/>
                        </a:solidFill>
                        <a:effectLst/>
                        <a:latin typeface="Cambria Math"/>
                        <a:ea typeface="+mn-ea"/>
                        <a:cs typeface="+mn-cs"/>
                      </a:rPr>
                      <m:t>𝑖𝑓</m:t>
                    </m:r>
                    <m:r>
                      <a:rPr lang="en-US" sz="1100" b="0" i="1">
                        <a:solidFill>
                          <a:schemeClr val="tx1"/>
                        </a:solidFill>
                        <a:effectLst/>
                        <a:latin typeface="Cambria Math"/>
                        <a:ea typeface="+mn-ea"/>
                        <a:cs typeface="+mn-cs"/>
                      </a:rPr>
                      <m:t> </m:t>
                    </m:r>
                    <m:d>
                      <m:dPr>
                        <m:ctrlPr>
                          <a:rPr lang="en-US" sz="1100" b="0" i="1">
                            <a:solidFill>
                              <a:schemeClr val="tx1"/>
                            </a:solidFill>
                            <a:effectLst/>
                            <a:latin typeface="Cambria Math" panose="02040503050406030204" pitchFamily="18" charset="0"/>
                            <a:ea typeface="+mn-ea"/>
                            <a:cs typeface="+mn-cs"/>
                          </a:rPr>
                        </m:ctrlPr>
                      </m:dPr>
                      <m:e>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𝐴</m:t>
                            </m:r>
                          </m:e>
                          <m:sub>
                            <m:r>
                              <a:rPr lang="en-US" sz="1100" b="0" i="1">
                                <a:solidFill>
                                  <a:schemeClr val="tx1"/>
                                </a:solidFill>
                                <a:effectLst/>
                                <a:latin typeface="Cambria Math"/>
                                <a:ea typeface="+mn-ea"/>
                                <a:cs typeface="+mn-cs"/>
                              </a:rPr>
                              <m:t>𝑚𝑖𝑛</m:t>
                            </m:r>
                          </m:sub>
                        </m:sSub>
                        <m:r>
                          <a:rPr lang="en-US" sz="1100" b="0" i="1">
                            <a:solidFill>
                              <a:schemeClr val="tx1"/>
                            </a:solidFill>
                            <a:effectLst/>
                            <a:latin typeface="Cambria Math"/>
                            <a:ea typeface="+mn-ea"/>
                            <a:cs typeface="+mn-cs"/>
                          </a:rPr>
                          <m:t>+</m:t>
                        </m:r>
                        <m:r>
                          <a:rPr lang="en-US" sz="1100" b="0" i="1">
                            <a:solidFill>
                              <a:schemeClr val="tx1"/>
                            </a:solidFill>
                            <a:effectLst/>
                            <a:latin typeface="Cambria Math"/>
                            <a:ea typeface="Cambria Math"/>
                            <a:cs typeface="+mn-cs"/>
                          </a:rPr>
                          <m:t>𝜀</m:t>
                        </m:r>
                        <m:r>
                          <a:rPr lang="en-US" sz="1100" b="0" i="1">
                            <a:solidFill>
                              <a:schemeClr val="tx1"/>
                            </a:solidFill>
                            <a:effectLst/>
                            <a:latin typeface="Cambria Math"/>
                            <a:ea typeface="+mn-ea"/>
                            <a:cs typeface="+mn-cs"/>
                          </a:rPr>
                          <m:t>𝐿</m:t>
                        </m:r>
                      </m:e>
                    </m:d>
                    <m:r>
                      <a:rPr lang="en-US" sz="1100" b="0" i="1">
                        <a:solidFill>
                          <a:schemeClr val="tx1"/>
                        </a:solidFill>
                        <a:effectLst/>
                        <a:latin typeface="Cambria Math"/>
                        <a:ea typeface="+mn-ea"/>
                        <a:cs typeface="+mn-cs"/>
                      </a:rPr>
                      <m:t>≥0</m:t>
                    </m:r>
                    <m:r>
                      <m:rPr>
                        <m:nor/>
                      </m:rPr>
                      <a:rPr lang="en-US" sz="1100">
                        <a:solidFill>
                          <a:schemeClr val="tx1"/>
                        </a:solidFill>
                        <a:effectLst/>
                        <a:latin typeface="+mn-lt"/>
                        <a:ea typeface="+mn-ea"/>
                        <a:cs typeface="+mn-cs"/>
                      </a:rPr>
                      <m:t>  </m:t>
                    </m:r>
                  </m:oMath>
                </m:oMathPara>
              </a14:m>
              <a:endParaRPr lang="en-US" sz="1100"/>
            </a:p>
          </xdr:txBody>
        </xdr:sp>
      </mc:Choice>
      <mc:Fallback xmlns="">
        <xdr:sp macro="" textlink="">
          <xdr:nvSpPr>
            <xdr:cNvPr id="63" name="TextBox 62"/>
            <xdr:cNvSpPr txBox="1"/>
          </xdr:nvSpPr>
          <xdr:spPr>
            <a:xfrm>
              <a:off x="2457450" y="18259425"/>
              <a:ext cx="22193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solidFill>
                    <a:schemeClr val="tx1"/>
                  </a:solidFill>
                  <a:effectLst/>
                  <a:latin typeface="Cambria Math"/>
                  <a:ea typeface="+mn-ea"/>
                  <a:cs typeface="+mn-cs"/>
                </a:rPr>
                <a:t>〖</a:t>
              </a:r>
              <a:r>
                <a:rPr lang="en-US" sz="1100" b="0" i="0">
                  <a:solidFill>
                    <a:schemeClr val="tx1"/>
                  </a:solidFill>
                  <a:effectLst/>
                  <a:latin typeface="Cambria Math"/>
                  <a:ea typeface="+mn-ea"/>
                  <a:cs typeface="+mn-cs"/>
                </a:rPr>
                <a:t>𝐴=𝐴〗_𝑚𝑖𝑛  𝑖𝑓 (𝐴_𝑚𝑖𝑛+</a:t>
              </a:r>
              <a:r>
                <a:rPr lang="en-US" sz="1100" b="0" i="0">
                  <a:solidFill>
                    <a:schemeClr val="tx1"/>
                  </a:solidFill>
                  <a:effectLst/>
                  <a:latin typeface="Cambria Math"/>
                  <a:ea typeface="Cambria Math"/>
                  <a:cs typeface="+mn-cs"/>
                </a:rPr>
                <a:t>𝜀</a:t>
              </a:r>
              <a:r>
                <a:rPr lang="en-US" sz="1100" b="0" i="0">
                  <a:solidFill>
                    <a:schemeClr val="tx1"/>
                  </a:solidFill>
                  <a:effectLst/>
                  <a:latin typeface="Cambria Math"/>
                  <a:ea typeface="+mn-ea"/>
                  <a:cs typeface="+mn-cs"/>
                </a:rPr>
                <a:t>𝐿)≥0"</a:t>
              </a:r>
              <a:r>
                <a:rPr lang="en-US" sz="1100" i="0">
                  <a:solidFill>
                    <a:schemeClr val="tx1"/>
                  </a:solidFill>
                  <a:effectLst/>
                  <a:latin typeface="Cambria Math"/>
                  <a:ea typeface="+mn-ea"/>
                  <a:cs typeface="+mn-cs"/>
                </a:rPr>
                <a:t>  </a:t>
              </a:r>
              <a:r>
                <a:rPr lang="en-US" sz="1100" i="0">
                  <a:solidFill>
                    <a:schemeClr val="tx1"/>
                  </a:solidFill>
                  <a:effectLst/>
                  <a:latin typeface="+mn-lt"/>
                  <a:ea typeface="+mn-ea"/>
                  <a:cs typeface="+mn-cs"/>
                </a:rPr>
                <a:t>"</a:t>
              </a:r>
              <a:endParaRPr lang="en-US" sz="1100"/>
            </a:p>
          </xdr:txBody>
        </xdr:sp>
      </mc:Fallback>
    </mc:AlternateContent>
    <xdr:clientData/>
  </xdr:oneCellAnchor>
  <xdr:oneCellAnchor>
    <xdr:from>
      <xdr:col>2</xdr:col>
      <xdr:colOff>685800</xdr:colOff>
      <xdr:row>120</xdr:row>
      <xdr:rowOff>28575</xdr:rowOff>
    </xdr:from>
    <xdr:ext cx="600075" cy="264560"/>
    <mc:AlternateContent xmlns:mc="http://schemas.openxmlformats.org/markup-compatibility/2006" xmlns:a14="http://schemas.microsoft.com/office/drawing/2010/main">
      <mc:Choice Requires="a14">
        <xdr:sp macro="" textlink="">
          <xdr:nvSpPr>
            <xdr:cNvPr id="64" name="TextBox 63">
              <a:extLst>
                <a:ext uri="{FF2B5EF4-FFF2-40B4-BE49-F238E27FC236}">
                  <a16:creationId xmlns:a16="http://schemas.microsoft.com/office/drawing/2014/main" id="{00000000-0008-0000-0500-000040000000}"/>
                </a:ext>
              </a:extLst>
            </xdr:cNvPr>
            <xdr:cNvSpPr txBox="1"/>
          </xdr:nvSpPr>
          <xdr:spPr>
            <a:xfrm>
              <a:off x="1695450" y="20297775"/>
              <a:ext cx="6000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b="1" i="1">
                          <a:solidFill>
                            <a:schemeClr val="tx1"/>
                          </a:solidFill>
                          <a:effectLst/>
                          <a:latin typeface="Cambria Math" panose="02040503050406030204" pitchFamily="18" charset="0"/>
                          <a:ea typeface="+mn-ea"/>
                          <a:cs typeface="+mn-cs"/>
                        </a:rPr>
                      </m:ctrlPr>
                    </m:sSubPr>
                    <m:e>
                      <m:r>
                        <a:rPr lang="en-US" sz="1100" b="1" i="1">
                          <a:solidFill>
                            <a:schemeClr val="tx1"/>
                          </a:solidFill>
                          <a:effectLst/>
                          <a:latin typeface="Cambria Math"/>
                          <a:ea typeface="+mn-ea"/>
                          <a:cs typeface="+mn-cs"/>
                        </a:rPr>
                        <m:t>∆</m:t>
                      </m:r>
                      <m:r>
                        <a:rPr lang="en-US" sz="1100" b="1" i="1">
                          <a:solidFill>
                            <a:schemeClr val="tx1"/>
                          </a:solidFill>
                          <a:effectLst/>
                          <a:latin typeface="Cambria Math"/>
                          <a:ea typeface="+mn-ea"/>
                          <a:cs typeface="+mn-cs"/>
                        </a:rPr>
                        <m:t>𝑻</m:t>
                      </m:r>
                    </m:e>
                    <m:sub>
                      <m:r>
                        <a:rPr lang="en-US" sz="1100" b="1" i="1">
                          <a:solidFill>
                            <a:schemeClr val="tx1"/>
                          </a:solidFill>
                          <a:effectLst/>
                          <a:latin typeface="Cambria Math"/>
                          <a:ea typeface="+mn-ea"/>
                          <a:cs typeface="+mn-cs"/>
                        </a:rPr>
                        <m:t>𝑪</m:t>
                      </m:r>
                    </m:sub>
                  </m:sSub>
                </m:oMath>
              </a14:m>
              <a:r>
                <a:rPr lang="en-US" sz="1100" b="1"/>
                <a:t> (°) </a:t>
              </a:r>
            </a:p>
          </xdr:txBody>
        </xdr:sp>
      </mc:Choice>
      <mc:Fallback xmlns="">
        <xdr:sp macro="" textlink="">
          <xdr:nvSpPr>
            <xdr:cNvPr id="64" name="TextBox 63"/>
            <xdr:cNvSpPr txBox="1"/>
          </xdr:nvSpPr>
          <xdr:spPr>
            <a:xfrm>
              <a:off x="1695450" y="20297775"/>
              <a:ext cx="6000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i="0">
                  <a:solidFill>
                    <a:schemeClr val="tx1"/>
                  </a:solidFill>
                  <a:effectLst/>
                  <a:latin typeface="Cambria Math"/>
                  <a:ea typeface="+mn-ea"/>
                  <a:cs typeface="+mn-cs"/>
                </a:rPr>
                <a:t>〖∆𝑻〗_𝑪</a:t>
              </a:r>
              <a:r>
                <a:rPr lang="en-US" sz="1100" b="1"/>
                <a:t> (°) </a:t>
              </a:r>
            </a:p>
          </xdr:txBody>
        </xdr:sp>
      </mc:Fallback>
    </mc:AlternateContent>
    <xdr:clientData/>
  </xdr:oneCellAnchor>
  <xdr:oneCellAnchor>
    <xdr:from>
      <xdr:col>4</xdr:col>
      <xdr:colOff>66675</xdr:colOff>
      <xdr:row>120</xdr:row>
      <xdr:rowOff>28575</xdr:rowOff>
    </xdr:from>
    <xdr:ext cx="676275" cy="264560"/>
    <mc:AlternateContent xmlns:mc="http://schemas.openxmlformats.org/markup-compatibility/2006" xmlns:a14="http://schemas.microsoft.com/office/drawing/2010/main">
      <mc:Choice Requires="a14">
        <xdr:sp macro="" textlink="">
          <xdr:nvSpPr>
            <xdr:cNvPr id="65" name="TextBox 64">
              <a:extLst>
                <a:ext uri="{FF2B5EF4-FFF2-40B4-BE49-F238E27FC236}">
                  <a16:creationId xmlns:a16="http://schemas.microsoft.com/office/drawing/2014/main" id="{00000000-0008-0000-0500-000041000000}"/>
                </a:ext>
              </a:extLst>
            </xdr:cNvPr>
            <xdr:cNvSpPr txBox="1"/>
          </xdr:nvSpPr>
          <xdr:spPr>
            <a:xfrm>
              <a:off x="2343150" y="20297775"/>
              <a:ext cx="6762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b="1" i="1">
                          <a:solidFill>
                            <a:schemeClr val="tx1"/>
                          </a:solidFill>
                          <a:effectLst/>
                          <a:latin typeface="Cambria Math" panose="02040503050406030204" pitchFamily="18" charset="0"/>
                          <a:ea typeface="+mn-ea"/>
                          <a:cs typeface="+mn-cs"/>
                        </a:rPr>
                      </m:ctrlPr>
                    </m:sSubPr>
                    <m:e>
                      <m:r>
                        <a:rPr lang="en-US" sz="1100" b="1" i="1">
                          <a:solidFill>
                            <a:schemeClr val="tx1"/>
                          </a:solidFill>
                          <a:effectLst/>
                          <a:latin typeface="Cambria Math"/>
                          <a:ea typeface="+mn-ea"/>
                          <a:cs typeface="+mn-cs"/>
                        </a:rPr>
                        <m:t>∆</m:t>
                      </m:r>
                      <m:r>
                        <a:rPr lang="en-US" sz="1100" b="1" i="1">
                          <a:solidFill>
                            <a:schemeClr val="tx1"/>
                          </a:solidFill>
                          <a:effectLst/>
                          <a:latin typeface="Cambria Math"/>
                          <a:ea typeface="+mn-ea"/>
                          <a:cs typeface="+mn-cs"/>
                        </a:rPr>
                        <m:t>𝑻</m:t>
                      </m:r>
                    </m:e>
                    <m:sub>
                      <m:r>
                        <a:rPr lang="en-US" sz="1100" b="1" i="1">
                          <a:solidFill>
                            <a:schemeClr val="tx1"/>
                          </a:solidFill>
                          <a:effectLst/>
                          <a:latin typeface="Cambria Math"/>
                          <a:ea typeface="+mn-ea"/>
                          <a:cs typeface="+mn-cs"/>
                        </a:rPr>
                        <m:t>𝑯</m:t>
                      </m:r>
                    </m:sub>
                  </m:sSub>
                </m:oMath>
              </a14:m>
              <a:r>
                <a:rPr lang="en-US" sz="1100" b="1"/>
                <a:t> (°)</a:t>
              </a:r>
            </a:p>
          </xdr:txBody>
        </xdr:sp>
      </mc:Choice>
      <mc:Fallback xmlns="">
        <xdr:sp macro="" textlink="">
          <xdr:nvSpPr>
            <xdr:cNvPr id="65" name="TextBox 64"/>
            <xdr:cNvSpPr txBox="1"/>
          </xdr:nvSpPr>
          <xdr:spPr>
            <a:xfrm>
              <a:off x="2343150" y="20297775"/>
              <a:ext cx="6762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i="0">
                  <a:solidFill>
                    <a:schemeClr val="tx1"/>
                  </a:solidFill>
                  <a:effectLst/>
                  <a:latin typeface="Cambria Math"/>
                  <a:ea typeface="+mn-ea"/>
                  <a:cs typeface="+mn-cs"/>
                </a:rPr>
                <a:t>〖∆𝑻〗_𝑯</a:t>
              </a:r>
              <a:r>
                <a:rPr lang="en-US" sz="1100" b="1"/>
                <a:t> (°)</a:t>
              </a:r>
            </a:p>
          </xdr:txBody>
        </xdr:sp>
      </mc:Fallback>
    </mc:AlternateContent>
    <xdr:clientData/>
  </xdr:oneCellAnchor>
  <xdr:oneCellAnchor>
    <xdr:from>
      <xdr:col>4</xdr:col>
      <xdr:colOff>704849</xdr:colOff>
      <xdr:row>120</xdr:row>
      <xdr:rowOff>47625</xdr:rowOff>
    </xdr:from>
    <xdr:ext cx="762001" cy="264560"/>
    <mc:AlternateContent xmlns:mc="http://schemas.openxmlformats.org/markup-compatibility/2006" xmlns:a14="http://schemas.microsoft.com/office/drawing/2010/main">
      <mc:Choice Requires="a14">
        <xdr:sp macro="" textlink="">
          <xdr:nvSpPr>
            <xdr:cNvPr id="66" name="TextBox 65">
              <a:extLst>
                <a:ext uri="{FF2B5EF4-FFF2-40B4-BE49-F238E27FC236}">
                  <a16:creationId xmlns:a16="http://schemas.microsoft.com/office/drawing/2014/main" id="{00000000-0008-0000-0500-000042000000}"/>
                </a:ext>
              </a:extLst>
            </xdr:cNvPr>
            <xdr:cNvSpPr txBox="1"/>
          </xdr:nvSpPr>
          <xdr:spPr>
            <a:xfrm>
              <a:off x="2981324" y="20316825"/>
              <a:ext cx="7620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b="1" i="1">
                          <a:solidFill>
                            <a:schemeClr val="tx1"/>
                          </a:solidFill>
                          <a:effectLst/>
                          <a:latin typeface="Cambria Math" panose="02040503050406030204" pitchFamily="18" charset="0"/>
                          <a:ea typeface="+mn-ea"/>
                          <a:cs typeface="+mn-cs"/>
                        </a:rPr>
                      </m:ctrlPr>
                    </m:sSubPr>
                    <m:e>
                      <m:r>
                        <a:rPr lang="en-US" sz="1100" b="1" i="1">
                          <a:solidFill>
                            <a:schemeClr val="tx1"/>
                          </a:solidFill>
                          <a:effectLst/>
                          <a:latin typeface="Cambria Math"/>
                          <a:ea typeface="+mn-ea"/>
                          <a:cs typeface="+mn-cs"/>
                        </a:rPr>
                        <m:t>𝑨</m:t>
                      </m:r>
                    </m:e>
                    <m:sub>
                      <m:r>
                        <a:rPr lang="en-US" sz="1100" b="1" i="1">
                          <a:solidFill>
                            <a:schemeClr val="tx1"/>
                          </a:solidFill>
                          <a:effectLst/>
                          <a:latin typeface="Cambria Math"/>
                          <a:ea typeface="+mn-ea"/>
                          <a:cs typeface="+mn-cs"/>
                        </a:rPr>
                        <m:t>𝒎𝒂𝒙</m:t>
                      </m:r>
                    </m:sub>
                  </m:sSub>
                </m:oMath>
              </a14:m>
              <a:r>
                <a:rPr lang="en-US" sz="1100" b="1"/>
                <a:t> (in)</a:t>
              </a:r>
            </a:p>
          </xdr:txBody>
        </xdr:sp>
      </mc:Choice>
      <mc:Fallback xmlns="">
        <xdr:sp macro="" textlink="">
          <xdr:nvSpPr>
            <xdr:cNvPr id="66" name="TextBox 65"/>
            <xdr:cNvSpPr txBox="1"/>
          </xdr:nvSpPr>
          <xdr:spPr>
            <a:xfrm>
              <a:off x="2981324" y="20316825"/>
              <a:ext cx="7620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i="0">
                  <a:solidFill>
                    <a:schemeClr val="tx1"/>
                  </a:solidFill>
                  <a:effectLst/>
                  <a:latin typeface="Cambria Math"/>
                  <a:ea typeface="+mn-ea"/>
                  <a:cs typeface="+mn-cs"/>
                </a:rPr>
                <a:t>𝑨_𝒎𝒂𝒙</a:t>
              </a:r>
              <a:r>
                <a:rPr lang="en-US" sz="1100" b="1"/>
                <a:t> (in)</a:t>
              </a:r>
            </a:p>
          </xdr:txBody>
        </xdr:sp>
      </mc:Fallback>
    </mc:AlternateContent>
    <xdr:clientData/>
  </xdr:oneCellAnchor>
  <xdr:oneCellAnchor>
    <xdr:from>
      <xdr:col>6</xdr:col>
      <xdr:colOff>38099</xdr:colOff>
      <xdr:row>120</xdr:row>
      <xdr:rowOff>38100</xdr:rowOff>
    </xdr:from>
    <xdr:ext cx="771525" cy="264560"/>
    <mc:AlternateContent xmlns:mc="http://schemas.openxmlformats.org/markup-compatibility/2006" xmlns:a14="http://schemas.microsoft.com/office/drawing/2010/main">
      <mc:Choice Requires="a14">
        <xdr:sp macro="" textlink="">
          <xdr:nvSpPr>
            <xdr:cNvPr id="67" name="TextBox 66">
              <a:extLst>
                <a:ext uri="{FF2B5EF4-FFF2-40B4-BE49-F238E27FC236}">
                  <a16:creationId xmlns:a16="http://schemas.microsoft.com/office/drawing/2014/main" id="{00000000-0008-0000-0500-000043000000}"/>
                </a:ext>
              </a:extLst>
            </xdr:cNvPr>
            <xdr:cNvSpPr txBox="1"/>
          </xdr:nvSpPr>
          <xdr:spPr>
            <a:xfrm>
              <a:off x="3695699" y="20307300"/>
              <a:ext cx="7715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b="1" i="1">
                          <a:solidFill>
                            <a:schemeClr val="tx1"/>
                          </a:solidFill>
                          <a:effectLst/>
                          <a:latin typeface="Cambria Math" panose="02040503050406030204" pitchFamily="18" charset="0"/>
                          <a:ea typeface="+mn-ea"/>
                          <a:cs typeface="+mn-cs"/>
                        </a:rPr>
                      </m:ctrlPr>
                    </m:sSubPr>
                    <m:e>
                      <m:r>
                        <a:rPr lang="en-US" sz="1100" b="1" i="1">
                          <a:solidFill>
                            <a:schemeClr val="tx1"/>
                          </a:solidFill>
                          <a:effectLst/>
                          <a:latin typeface="Cambria Math"/>
                          <a:ea typeface="+mn-ea"/>
                          <a:cs typeface="+mn-cs"/>
                        </a:rPr>
                        <m:t>𝑨</m:t>
                      </m:r>
                    </m:e>
                    <m:sub>
                      <m:r>
                        <a:rPr lang="en-US" sz="1100" b="1" i="1">
                          <a:solidFill>
                            <a:schemeClr val="tx1"/>
                          </a:solidFill>
                          <a:effectLst/>
                          <a:latin typeface="Cambria Math"/>
                          <a:ea typeface="+mn-ea"/>
                          <a:cs typeface="+mn-cs"/>
                        </a:rPr>
                        <m:t>𝒎𝒊𝒏</m:t>
                      </m:r>
                    </m:sub>
                  </m:sSub>
                </m:oMath>
              </a14:m>
              <a:r>
                <a:rPr lang="en-US" sz="1100" b="1"/>
                <a:t> (in)</a:t>
              </a:r>
            </a:p>
          </xdr:txBody>
        </xdr:sp>
      </mc:Choice>
      <mc:Fallback xmlns="">
        <xdr:sp macro="" textlink="">
          <xdr:nvSpPr>
            <xdr:cNvPr id="67" name="TextBox 66"/>
            <xdr:cNvSpPr txBox="1"/>
          </xdr:nvSpPr>
          <xdr:spPr>
            <a:xfrm>
              <a:off x="3695699" y="20307300"/>
              <a:ext cx="7715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i="0">
                  <a:solidFill>
                    <a:schemeClr val="tx1"/>
                  </a:solidFill>
                  <a:effectLst/>
                  <a:latin typeface="Cambria Math"/>
                  <a:ea typeface="+mn-ea"/>
                  <a:cs typeface="+mn-cs"/>
                </a:rPr>
                <a:t>𝑨_𝒎𝒊𝒏</a:t>
              </a:r>
              <a:r>
                <a:rPr lang="en-US" sz="1100" b="1"/>
                <a:t> (in)</a:t>
              </a:r>
            </a:p>
          </xdr:txBody>
        </xdr:sp>
      </mc:Fallback>
    </mc:AlternateContent>
    <xdr:clientData/>
  </xdr:oneCellAnchor>
  <xdr:oneCellAnchor>
    <xdr:from>
      <xdr:col>12</xdr:col>
      <xdr:colOff>466725</xdr:colOff>
      <xdr:row>204</xdr:row>
      <xdr:rowOff>142875</xdr:rowOff>
    </xdr:from>
    <xdr:ext cx="2333626" cy="275460"/>
    <mc:AlternateContent xmlns:mc="http://schemas.openxmlformats.org/markup-compatibility/2006" xmlns:a14="http://schemas.microsoft.com/office/drawing/2010/main">
      <mc:Choice Requires="a14">
        <xdr:sp macro="" textlink="">
          <xdr:nvSpPr>
            <xdr:cNvPr id="68" name="TextBox 67">
              <a:extLst>
                <a:ext uri="{FF2B5EF4-FFF2-40B4-BE49-F238E27FC236}">
                  <a16:creationId xmlns:a16="http://schemas.microsoft.com/office/drawing/2014/main" id="{00000000-0008-0000-0500-000044000000}"/>
                </a:ext>
              </a:extLst>
            </xdr:cNvPr>
            <xdr:cNvSpPr txBox="1"/>
          </xdr:nvSpPr>
          <xdr:spPr>
            <a:xfrm>
              <a:off x="7800975" y="34013775"/>
              <a:ext cx="2333626" cy="275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𝜀</m:t>
                        </m:r>
                      </m:e>
                      <m:sub>
                        <m:r>
                          <a:rPr lang="en-US" sz="1100" b="0" i="1">
                            <a:latin typeface="Cambria Math"/>
                          </a:rPr>
                          <m:t>𝑆𝐻</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m:t>
                        </m:r>
                        <m:r>
                          <a:rPr lang="en-US" sz="1100" b="0" i="1">
                            <a:latin typeface="Cambria Math"/>
                            <a:ea typeface="Cambria Math"/>
                          </a:rPr>
                          <m:t>𝜀</m:t>
                        </m:r>
                      </m:e>
                      <m:sub>
                        <m:r>
                          <a:rPr lang="en-US" sz="1100" b="0" i="1">
                            <a:latin typeface="Cambria Math"/>
                          </a:rPr>
                          <m:t>𝑆𝐻𝑓</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𝜀</m:t>
                        </m:r>
                      </m:e>
                      <m:sub>
                        <m:r>
                          <a:rPr lang="en-US" sz="1100" b="0" i="1">
                            <a:latin typeface="Cambria Math"/>
                          </a:rPr>
                          <m:t>𝑆𝐻𝑐𝑜𝑚𝑝</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ea typeface="Cambria Math"/>
                          </a:rPr>
                          <m:t>𝜀</m:t>
                        </m:r>
                      </m:e>
                      <m:sub>
                        <m:r>
                          <a:rPr lang="en-US" sz="1100" b="0" i="1">
                            <a:latin typeface="Cambria Math"/>
                          </a:rPr>
                          <m:t>𝑆𝐻𝑑𝑒𝑐𝑘</m:t>
                        </m:r>
                      </m:sub>
                    </m:sSub>
                  </m:oMath>
                </m:oMathPara>
              </a14:m>
              <a:endParaRPr lang="en-US" sz="1100"/>
            </a:p>
          </xdr:txBody>
        </xdr:sp>
      </mc:Choice>
      <mc:Fallback xmlns="">
        <xdr:sp macro="" textlink="">
          <xdr:nvSpPr>
            <xdr:cNvPr id="68" name="TextBox 67"/>
            <xdr:cNvSpPr txBox="1"/>
          </xdr:nvSpPr>
          <xdr:spPr>
            <a:xfrm>
              <a:off x="7800975" y="34013775"/>
              <a:ext cx="2333626" cy="275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𝜀_</a:t>
              </a:r>
              <a:r>
                <a:rPr lang="en-US" sz="1100" b="0" i="0">
                  <a:latin typeface="Cambria Math"/>
                </a:rPr>
                <a:t>𝑆𝐻=〖(</a:t>
              </a:r>
              <a:r>
                <a:rPr lang="en-US" sz="1100" b="0" i="0">
                  <a:latin typeface="Cambria Math"/>
                  <a:ea typeface="Cambria Math"/>
                </a:rPr>
                <a:t>𝜀〗_</a:t>
              </a:r>
              <a:r>
                <a:rPr lang="en-US" sz="1100" b="0" i="0">
                  <a:latin typeface="Cambria Math"/>
                </a:rPr>
                <a:t>𝑆𝐻𝑓−</a:t>
              </a:r>
              <a:r>
                <a:rPr lang="en-US" sz="1100" b="0" i="0">
                  <a:latin typeface="Cambria Math"/>
                  <a:ea typeface="Cambria Math"/>
                </a:rPr>
                <a:t>𝜀_</a:t>
              </a:r>
              <a:r>
                <a:rPr lang="en-US" sz="1100" b="0" i="0">
                  <a:latin typeface="Cambria Math"/>
                </a:rPr>
                <a:t>𝑆𝐻𝑐𝑜𝑚𝑝)+</a:t>
              </a:r>
              <a:r>
                <a:rPr lang="en-US" sz="1100" b="0" i="0">
                  <a:latin typeface="Cambria Math"/>
                  <a:ea typeface="Cambria Math"/>
                </a:rPr>
                <a:t>𝜀_</a:t>
              </a:r>
              <a:r>
                <a:rPr lang="en-US" sz="1100" b="0" i="0">
                  <a:latin typeface="Cambria Math"/>
                </a:rPr>
                <a:t>𝑆𝐻𝑑𝑒𝑐𝑘</a:t>
              </a:r>
              <a:endParaRPr lang="en-US" sz="1100"/>
            </a:p>
          </xdr:txBody>
        </xdr:sp>
      </mc:Fallback>
    </mc:AlternateContent>
    <xdr:clientData/>
  </xdr:oneCellAnchor>
  <xdr:oneCellAnchor>
    <xdr:from>
      <xdr:col>12</xdr:col>
      <xdr:colOff>333375</xdr:colOff>
      <xdr:row>223</xdr:row>
      <xdr:rowOff>95250</xdr:rowOff>
    </xdr:from>
    <xdr:ext cx="2352675" cy="278602"/>
    <mc:AlternateContent xmlns:mc="http://schemas.openxmlformats.org/markup-compatibility/2006" xmlns:a14="http://schemas.microsoft.com/office/drawing/2010/main">
      <mc:Choice Requires="a14">
        <xdr:sp macro="" textlink="">
          <xdr:nvSpPr>
            <xdr:cNvPr id="69" name="TextBox 68">
              <a:extLst>
                <a:ext uri="{FF2B5EF4-FFF2-40B4-BE49-F238E27FC236}">
                  <a16:creationId xmlns:a16="http://schemas.microsoft.com/office/drawing/2014/main" id="{00000000-0008-0000-0500-000045000000}"/>
                </a:ext>
              </a:extLst>
            </xdr:cNvPr>
            <xdr:cNvSpPr txBox="1"/>
          </xdr:nvSpPr>
          <xdr:spPr>
            <a:xfrm>
              <a:off x="7667625" y="37042725"/>
              <a:ext cx="2352675" cy="278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𝜀</m:t>
                        </m:r>
                      </m:e>
                      <m:sub>
                        <m:r>
                          <a:rPr lang="en-US" sz="1100" b="0" i="1">
                            <a:latin typeface="Cambria Math"/>
                          </a:rPr>
                          <m:t>𝑆𝐻𝑓</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𝑠𝑏</m:t>
                        </m:r>
                      </m:sub>
                    </m:sSub>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h𝑠</m:t>
                        </m:r>
                      </m:sub>
                    </m:sSub>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𝑓𝑏</m:t>
                        </m:r>
                      </m:sub>
                    </m:sSub>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𝑡𝑑𝑓</m:t>
                        </m:r>
                      </m:sub>
                    </m:sSub>
                    <m:r>
                      <a:rPr lang="en-US" sz="1100" b="0" i="1">
                        <a:latin typeface="Cambria Math"/>
                      </a:rPr>
                      <m:t>0.48</m:t>
                    </m:r>
                    <m:r>
                      <a:rPr lang="en-US" sz="1100" b="0" i="1">
                        <a:latin typeface="Cambria Math"/>
                      </a:rPr>
                      <m:t>𝑥</m:t>
                    </m:r>
                    <m:sSup>
                      <m:sSupPr>
                        <m:ctrlPr>
                          <a:rPr lang="en-US" sz="1100" b="0" i="1">
                            <a:latin typeface="Cambria Math" panose="02040503050406030204" pitchFamily="18" charset="0"/>
                          </a:rPr>
                        </m:ctrlPr>
                      </m:sSupPr>
                      <m:e>
                        <m:r>
                          <a:rPr lang="en-US" sz="1100" b="0" i="1">
                            <a:latin typeface="Cambria Math"/>
                          </a:rPr>
                          <m:t>10</m:t>
                        </m:r>
                      </m:e>
                      <m:sup>
                        <m:r>
                          <a:rPr lang="en-US" sz="1100" b="0" i="1">
                            <a:latin typeface="Cambria Math"/>
                          </a:rPr>
                          <m:t>−3</m:t>
                        </m:r>
                      </m:sup>
                    </m:sSup>
                    <m:r>
                      <a:rPr lang="en-US" sz="1100" b="0" i="1">
                        <a:latin typeface="Cambria Math"/>
                      </a:rPr>
                      <m:t>=</m:t>
                    </m:r>
                  </m:oMath>
                </m:oMathPara>
              </a14:m>
              <a:endParaRPr lang="en-US" sz="1100"/>
            </a:p>
          </xdr:txBody>
        </xdr:sp>
      </mc:Choice>
      <mc:Fallback xmlns="">
        <xdr:sp macro="" textlink="">
          <xdr:nvSpPr>
            <xdr:cNvPr id="69" name="TextBox 68"/>
            <xdr:cNvSpPr txBox="1"/>
          </xdr:nvSpPr>
          <xdr:spPr>
            <a:xfrm>
              <a:off x="7667625" y="37042725"/>
              <a:ext cx="2352675" cy="278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lang="en-US" sz="1100" i="0">
                  <a:latin typeface="Cambria Math"/>
                  <a:ea typeface="Cambria Math"/>
                </a:rPr>
                <a:t>𝜀_</a:t>
              </a:r>
              <a:r>
                <a:rPr lang="en-US" sz="1100" b="0" i="0">
                  <a:latin typeface="Cambria Math"/>
                </a:rPr>
                <a:t>𝑆𝐻𝑓=𝑘_𝑠𝑏 𝑘_ℎ𝑠 𝑘_𝑓𝑏 𝑘_𝑡𝑑𝑓 0.48𝑥〖10〗^(−3)=</a:t>
              </a:r>
              <a:endParaRPr lang="en-US" sz="1100"/>
            </a:p>
          </xdr:txBody>
        </xdr:sp>
      </mc:Fallback>
    </mc:AlternateContent>
    <xdr:clientData/>
  </xdr:oneCellAnchor>
  <xdr:oneCellAnchor>
    <xdr:from>
      <xdr:col>12</xdr:col>
      <xdr:colOff>390525</xdr:colOff>
      <xdr:row>227</xdr:row>
      <xdr:rowOff>95250</xdr:rowOff>
    </xdr:from>
    <xdr:ext cx="2676525" cy="278602"/>
    <mc:AlternateContent xmlns:mc="http://schemas.openxmlformats.org/markup-compatibility/2006" xmlns:a14="http://schemas.microsoft.com/office/drawing/2010/main">
      <mc:Choice Requires="a14">
        <xdr:sp macro="" textlink="">
          <xdr:nvSpPr>
            <xdr:cNvPr id="70" name="TextBox 69">
              <a:extLst>
                <a:ext uri="{FF2B5EF4-FFF2-40B4-BE49-F238E27FC236}">
                  <a16:creationId xmlns:a16="http://schemas.microsoft.com/office/drawing/2014/main" id="{00000000-0008-0000-0500-000046000000}"/>
                </a:ext>
              </a:extLst>
            </xdr:cNvPr>
            <xdr:cNvSpPr txBox="1"/>
          </xdr:nvSpPr>
          <xdr:spPr>
            <a:xfrm>
              <a:off x="7724775" y="37690425"/>
              <a:ext cx="2676525" cy="278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𝜀</m:t>
                        </m:r>
                      </m:e>
                      <m:sub>
                        <m:r>
                          <a:rPr lang="en-US" sz="1100" b="0" i="1">
                            <a:latin typeface="Cambria Math"/>
                          </a:rPr>
                          <m:t>𝑆𝐻𝑐𝑜𝑚𝑝</m:t>
                        </m:r>
                      </m:sub>
                    </m:sSub>
                    <m:r>
                      <a:rPr lang="en-US" sz="1100" b="0" i="1">
                        <a:latin typeface="Cambria Math"/>
                      </a:rPr>
                      <m:t>=</m:t>
                    </m:r>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𝑠𝑏</m:t>
                        </m:r>
                      </m:sub>
                    </m:sSub>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h𝑠</m:t>
                        </m:r>
                      </m:sub>
                    </m:sSub>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𝑓𝑏</m:t>
                        </m:r>
                      </m:sub>
                    </m:sSub>
                    <m:sSub>
                      <m:sSubPr>
                        <m:ctrlPr>
                          <a:rPr lang="en-US" sz="1100" b="0" i="1">
                            <a:latin typeface="Cambria Math" panose="02040503050406030204" pitchFamily="18" charset="0"/>
                          </a:rPr>
                        </m:ctrlPr>
                      </m:sSubPr>
                      <m:e>
                        <m:r>
                          <a:rPr lang="en-US" sz="1100" b="0" i="1">
                            <a:latin typeface="Cambria Math"/>
                          </a:rPr>
                          <m:t>𝑘</m:t>
                        </m:r>
                      </m:e>
                      <m:sub>
                        <m:r>
                          <a:rPr lang="en-US" sz="1100" b="0" i="1">
                            <a:latin typeface="Cambria Math"/>
                          </a:rPr>
                          <m:t>𝑡𝑑𝑐𝑜𝑚𝑝</m:t>
                        </m:r>
                      </m:sub>
                    </m:sSub>
                    <m:r>
                      <a:rPr lang="en-US" sz="1100" b="0" i="1">
                        <a:latin typeface="Cambria Math"/>
                      </a:rPr>
                      <m:t>0.48</m:t>
                    </m:r>
                    <m:r>
                      <a:rPr lang="en-US" sz="1100" b="0" i="1">
                        <a:latin typeface="Cambria Math"/>
                      </a:rPr>
                      <m:t>𝑥</m:t>
                    </m:r>
                    <m:sSup>
                      <m:sSupPr>
                        <m:ctrlPr>
                          <a:rPr lang="en-US" sz="1100" b="0" i="1">
                            <a:latin typeface="Cambria Math" panose="02040503050406030204" pitchFamily="18" charset="0"/>
                          </a:rPr>
                        </m:ctrlPr>
                      </m:sSupPr>
                      <m:e>
                        <m:r>
                          <a:rPr lang="en-US" sz="1100" b="0" i="1">
                            <a:latin typeface="Cambria Math"/>
                          </a:rPr>
                          <m:t>10</m:t>
                        </m:r>
                      </m:e>
                      <m:sup>
                        <m:r>
                          <a:rPr lang="en-US" sz="1100" b="0" i="1">
                            <a:latin typeface="Cambria Math"/>
                          </a:rPr>
                          <m:t>−3</m:t>
                        </m:r>
                      </m:sup>
                    </m:sSup>
                    <m:r>
                      <a:rPr lang="en-US" sz="1100" b="0" i="1">
                        <a:latin typeface="Cambria Math"/>
                      </a:rPr>
                      <m:t>=</m:t>
                    </m:r>
                  </m:oMath>
                </m:oMathPara>
              </a14:m>
              <a:endParaRPr lang="en-US" sz="1100"/>
            </a:p>
          </xdr:txBody>
        </xdr:sp>
      </mc:Choice>
      <mc:Fallback xmlns="">
        <xdr:sp macro="" textlink="">
          <xdr:nvSpPr>
            <xdr:cNvPr id="70" name="TextBox 69"/>
            <xdr:cNvSpPr txBox="1"/>
          </xdr:nvSpPr>
          <xdr:spPr>
            <a:xfrm>
              <a:off x="7724775" y="37690425"/>
              <a:ext cx="2676525" cy="278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lang="en-US" sz="1100" i="0">
                  <a:latin typeface="Cambria Math"/>
                  <a:ea typeface="Cambria Math"/>
                </a:rPr>
                <a:t>𝜀_</a:t>
              </a:r>
              <a:r>
                <a:rPr lang="en-US" sz="1100" b="0" i="0">
                  <a:latin typeface="Cambria Math"/>
                </a:rPr>
                <a:t>𝑆𝐻𝑐𝑜𝑚𝑝=𝑘_𝑠𝑏 𝑘_ℎ𝑠 𝑘_𝑓𝑏 𝑘_𝑡𝑑𝑐𝑜𝑚𝑝 0.48𝑥〖10〗^(−3)=</a:t>
              </a:r>
              <a:endParaRPr lang="en-US" sz="1100"/>
            </a:p>
          </xdr:txBody>
        </xdr:sp>
      </mc:Fallback>
    </mc:AlternateContent>
    <xdr:clientData/>
  </xdr:oneCellAnchor>
  <xdr:oneCellAnchor>
    <xdr:from>
      <xdr:col>1</xdr:col>
      <xdr:colOff>381000</xdr:colOff>
      <xdr:row>110</xdr:row>
      <xdr:rowOff>114300</xdr:rowOff>
    </xdr:from>
    <xdr:ext cx="1276350" cy="264560"/>
    <mc:AlternateContent xmlns:mc="http://schemas.openxmlformats.org/markup-compatibility/2006" xmlns:a14="http://schemas.microsoft.com/office/drawing/2010/main">
      <mc:Choice Requires="a14">
        <xdr:sp macro="" textlink="">
          <xdr:nvSpPr>
            <xdr:cNvPr id="71" name="TextBox 70">
              <a:extLst>
                <a:ext uri="{FF2B5EF4-FFF2-40B4-BE49-F238E27FC236}">
                  <a16:creationId xmlns:a16="http://schemas.microsoft.com/office/drawing/2014/main" id="{00000000-0008-0000-0500-000047000000}"/>
                </a:ext>
              </a:extLst>
            </xdr:cNvPr>
            <xdr:cNvSpPr txBox="1"/>
          </xdr:nvSpPr>
          <xdr:spPr>
            <a:xfrm>
              <a:off x="885825" y="18764250"/>
              <a:ext cx="12763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d>
                      <m:dPr>
                        <m:ctrlPr>
                          <a:rPr lang="en-US" sz="1100" b="0" i="1">
                            <a:solidFill>
                              <a:schemeClr val="tx1"/>
                            </a:solidFill>
                            <a:effectLst/>
                            <a:latin typeface="Cambria Math" panose="02040503050406030204" pitchFamily="18" charset="0"/>
                            <a:ea typeface="+mn-ea"/>
                            <a:cs typeface="+mn-cs"/>
                          </a:rPr>
                        </m:ctrlPr>
                      </m:dPr>
                      <m:e>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𝐴</m:t>
                            </m:r>
                          </m:e>
                          <m:sub>
                            <m:r>
                              <a:rPr lang="en-US" sz="1100" b="0" i="1">
                                <a:solidFill>
                                  <a:schemeClr val="tx1"/>
                                </a:solidFill>
                                <a:effectLst/>
                                <a:latin typeface="Cambria Math"/>
                                <a:ea typeface="+mn-ea"/>
                                <a:cs typeface="+mn-cs"/>
                              </a:rPr>
                              <m:t>𝑚𝑎𝑥</m:t>
                            </m:r>
                          </m:sub>
                        </m:sSub>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𝜀</m:t>
                        </m:r>
                        <m:r>
                          <a:rPr lang="en-US" sz="1100" b="0" i="1">
                            <a:solidFill>
                              <a:schemeClr val="tx1"/>
                            </a:solidFill>
                            <a:effectLst/>
                            <a:latin typeface="Cambria Math"/>
                            <a:ea typeface="+mn-ea"/>
                            <a:cs typeface="+mn-cs"/>
                          </a:rPr>
                          <m:t>𝐿</m:t>
                        </m:r>
                      </m:e>
                    </m:d>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𝐴</m:t>
                        </m:r>
                      </m:e>
                      <m:sub>
                        <m:r>
                          <a:rPr lang="en-US" sz="1100" b="0" i="1">
                            <a:solidFill>
                              <a:schemeClr val="tx1"/>
                            </a:solidFill>
                            <a:effectLst/>
                            <a:latin typeface="Cambria Math"/>
                            <a:ea typeface="+mn-ea"/>
                            <a:cs typeface="+mn-cs"/>
                          </a:rPr>
                          <m:t>𝐻</m:t>
                        </m:r>
                      </m:sub>
                    </m:sSub>
                  </m:oMath>
                </m:oMathPara>
              </a14:m>
              <a:endParaRPr lang="en-US" sz="1100"/>
            </a:p>
          </xdr:txBody>
        </xdr:sp>
      </mc:Choice>
      <mc:Fallback xmlns="">
        <xdr:sp macro="" textlink="">
          <xdr:nvSpPr>
            <xdr:cNvPr id="71" name="TextBox 70"/>
            <xdr:cNvSpPr txBox="1"/>
          </xdr:nvSpPr>
          <xdr:spPr>
            <a:xfrm>
              <a:off x="885825" y="18764250"/>
              <a:ext cx="12763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solidFill>
                    <a:schemeClr val="tx1"/>
                  </a:solidFill>
                  <a:effectLst/>
                  <a:latin typeface="Cambria Math"/>
                  <a:ea typeface="+mn-ea"/>
                  <a:cs typeface="+mn-cs"/>
                </a:rPr>
                <a:t>(𝐴_𝑚𝑎𝑥+𝜀𝐿)≥𝐴_𝐻</a:t>
              </a:r>
              <a:endParaRPr lang="en-US" sz="1100"/>
            </a:p>
          </xdr:txBody>
        </xdr:sp>
      </mc:Fallback>
    </mc:AlternateContent>
    <xdr:clientData/>
  </xdr:oneCellAnchor>
  <xdr:oneCellAnchor>
    <xdr:from>
      <xdr:col>1</xdr:col>
      <xdr:colOff>352425</xdr:colOff>
      <xdr:row>112</xdr:row>
      <xdr:rowOff>95250</xdr:rowOff>
    </xdr:from>
    <xdr:ext cx="1228726" cy="285750"/>
    <mc:AlternateContent xmlns:mc="http://schemas.openxmlformats.org/markup-compatibility/2006" xmlns:a14="http://schemas.microsoft.com/office/drawing/2010/main">
      <mc:Choice Requires="a14">
        <xdr:sp macro="" textlink="">
          <xdr:nvSpPr>
            <xdr:cNvPr id="72" name="TextBox 71">
              <a:extLst>
                <a:ext uri="{FF2B5EF4-FFF2-40B4-BE49-F238E27FC236}">
                  <a16:creationId xmlns:a16="http://schemas.microsoft.com/office/drawing/2014/main" id="{00000000-0008-0000-0500-000048000000}"/>
                </a:ext>
              </a:extLst>
            </xdr:cNvPr>
            <xdr:cNvSpPr txBox="1"/>
          </xdr:nvSpPr>
          <xdr:spPr>
            <a:xfrm>
              <a:off x="857250" y="19069050"/>
              <a:ext cx="1228726"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d>
                      <m:dPr>
                        <m:ctrlPr>
                          <a:rPr lang="en-US" sz="1100" b="0" i="1">
                            <a:solidFill>
                              <a:schemeClr val="tx1"/>
                            </a:solidFill>
                            <a:effectLst/>
                            <a:latin typeface="Cambria Math" panose="02040503050406030204" pitchFamily="18" charset="0"/>
                            <a:ea typeface="+mn-ea"/>
                            <a:cs typeface="+mn-cs"/>
                          </a:rPr>
                        </m:ctrlPr>
                      </m:dPr>
                      <m:e>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𝐴</m:t>
                            </m:r>
                          </m:e>
                          <m:sub>
                            <m:r>
                              <a:rPr lang="en-US" sz="1100" b="0" i="1">
                                <a:solidFill>
                                  <a:schemeClr val="tx1"/>
                                </a:solidFill>
                                <a:effectLst/>
                                <a:latin typeface="Cambria Math"/>
                                <a:ea typeface="+mn-ea"/>
                                <a:cs typeface="+mn-cs"/>
                              </a:rPr>
                              <m:t>𝑚𝑖𝑛</m:t>
                            </m:r>
                          </m:sub>
                        </m:sSub>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𝜀</m:t>
                        </m:r>
                        <m:r>
                          <a:rPr lang="en-US" sz="1100" b="0" i="1">
                            <a:solidFill>
                              <a:schemeClr val="tx1"/>
                            </a:solidFill>
                            <a:effectLst/>
                            <a:latin typeface="Cambria Math"/>
                            <a:ea typeface="+mn-ea"/>
                            <a:cs typeface="+mn-cs"/>
                          </a:rPr>
                          <m:t>𝐿</m:t>
                        </m:r>
                      </m:e>
                    </m:d>
                    <m:r>
                      <a:rPr lang="en-US" sz="1100" b="0" i="1">
                        <a:solidFill>
                          <a:schemeClr val="tx1"/>
                        </a:solidFill>
                        <a:effectLst/>
                        <a:latin typeface="Cambria Math"/>
                        <a:ea typeface="+mn-ea"/>
                        <a:cs typeface="+mn-cs"/>
                      </a:rPr>
                      <m:t>≥0</m:t>
                    </m:r>
                    <m:r>
                      <m:rPr>
                        <m:nor/>
                      </m:rPr>
                      <a:rPr lang="en-US" sz="1100" i="1">
                        <a:solidFill>
                          <a:schemeClr val="tx1"/>
                        </a:solidFill>
                        <a:effectLst/>
                        <a:latin typeface="+mn-lt"/>
                        <a:ea typeface="+mn-ea"/>
                        <a:cs typeface="+mn-cs"/>
                      </a:rPr>
                      <m:t>  </m:t>
                    </m:r>
                  </m:oMath>
                </m:oMathPara>
              </a14:m>
              <a:endParaRPr lang="en-US">
                <a:effectLst/>
              </a:endParaRPr>
            </a:p>
            <a:p>
              <a:endParaRPr lang="en-US" sz="1100"/>
            </a:p>
          </xdr:txBody>
        </xdr:sp>
      </mc:Choice>
      <mc:Fallback xmlns="">
        <xdr:sp macro="" textlink="">
          <xdr:nvSpPr>
            <xdr:cNvPr id="72" name="TextBox 71"/>
            <xdr:cNvSpPr txBox="1"/>
          </xdr:nvSpPr>
          <xdr:spPr>
            <a:xfrm>
              <a:off x="857250" y="19069050"/>
              <a:ext cx="1228726"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tx1"/>
                  </a:solidFill>
                  <a:effectLst/>
                  <a:latin typeface="Cambria Math"/>
                  <a:ea typeface="+mn-ea"/>
                  <a:cs typeface="+mn-cs"/>
                </a:rPr>
                <a:t>(𝐴_𝑚𝑖𝑛+𝜀𝐿)≥0"</a:t>
              </a:r>
              <a:r>
                <a:rPr lang="en-US" sz="1100" i="0">
                  <a:solidFill>
                    <a:schemeClr val="tx1"/>
                  </a:solidFill>
                  <a:effectLst/>
                  <a:latin typeface="Cambria Math"/>
                  <a:ea typeface="+mn-ea"/>
                  <a:cs typeface="+mn-cs"/>
                </a:rPr>
                <a:t>  </a:t>
              </a:r>
              <a:r>
                <a:rPr lang="en-US" sz="1100" i="0">
                  <a:solidFill>
                    <a:schemeClr val="tx1"/>
                  </a:solidFill>
                  <a:effectLst/>
                  <a:latin typeface="+mn-lt"/>
                  <a:ea typeface="+mn-ea"/>
                  <a:cs typeface="+mn-cs"/>
                </a:rPr>
                <a:t>"</a:t>
              </a:r>
              <a:endParaRPr lang="en-US">
                <a:effectLst/>
              </a:endParaRPr>
            </a:p>
            <a:p>
              <a:endParaRPr lang="en-US" sz="1100"/>
            </a:p>
          </xdr:txBody>
        </xdr:sp>
      </mc:Fallback>
    </mc:AlternateContent>
    <xdr:clientData/>
  </xdr:oneCellAnchor>
  <xdr:oneCellAnchor>
    <xdr:from>
      <xdr:col>1</xdr:col>
      <xdr:colOff>409575</xdr:colOff>
      <xdr:row>114</xdr:row>
      <xdr:rowOff>123825</xdr:rowOff>
    </xdr:from>
    <xdr:ext cx="914400" cy="264560"/>
    <mc:AlternateContent xmlns:mc="http://schemas.openxmlformats.org/markup-compatibility/2006" xmlns:a14="http://schemas.microsoft.com/office/drawing/2010/main">
      <mc:Choice Requires="a14">
        <xdr:sp macro="" textlink="">
          <xdr:nvSpPr>
            <xdr:cNvPr id="73" name="TextBox 72">
              <a:extLst>
                <a:ext uri="{FF2B5EF4-FFF2-40B4-BE49-F238E27FC236}">
                  <a16:creationId xmlns:a16="http://schemas.microsoft.com/office/drawing/2014/main" id="{00000000-0008-0000-0500-000049000000}"/>
                </a:ext>
              </a:extLst>
            </xdr:cNvPr>
            <xdr:cNvSpPr txBox="1"/>
          </xdr:nvSpPr>
          <xdr:spPr>
            <a:xfrm>
              <a:off x="914400" y="1942147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2</m:t>
                    </m:r>
                    <m:sSub>
                      <m:sSubPr>
                        <m:ctrlPr>
                          <a:rPr lang="en-US" sz="1100" b="0" i="1">
                            <a:latin typeface="Cambria Math" panose="02040503050406030204" pitchFamily="18" charset="0"/>
                          </a:rPr>
                        </m:ctrlPr>
                      </m:sSubPr>
                      <m:e>
                        <m:r>
                          <a:rPr lang="en-US" sz="1100" b="0" i="1">
                            <a:latin typeface="Cambria Math"/>
                          </a:rPr>
                          <m:t>𝐸</m:t>
                        </m:r>
                      </m:e>
                      <m:sub>
                        <m:r>
                          <a:rPr lang="en-US" sz="1100" b="0" i="1">
                            <a:latin typeface="Cambria Math"/>
                          </a:rPr>
                          <m:t>𝑒𝑥</m:t>
                        </m:r>
                      </m:sub>
                    </m:sSub>
                    <m:r>
                      <a:rPr lang="en-US" sz="1100" b="0" i="1">
                        <a:latin typeface="Cambria Math"/>
                      </a:rPr>
                      <m:t>+</m:t>
                    </m:r>
                    <m:r>
                      <a:rPr lang="en-US" sz="1100" b="0" i="1">
                        <a:latin typeface="Cambria Math"/>
                      </a:rPr>
                      <m:t>𝐴</m:t>
                    </m:r>
                    <m:r>
                      <a:rPr lang="en-US" sz="1100" b="0" i="1">
                        <a:latin typeface="Cambria Math"/>
                      </a:rPr>
                      <m:t>=</m:t>
                    </m:r>
                  </m:oMath>
                </m:oMathPara>
              </a14:m>
              <a:endParaRPr lang="en-US" sz="1100"/>
            </a:p>
          </xdr:txBody>
        </xdr:sp>
      </mc:Choice>
      <mc:Fallback xmlns="">
        <xdr:sp macro="" textlink="">
          <xdr:nvSpPr>
            <xdr:cNvPr id="73" name="TextBox 72"/>
            <xdr:cNvSpPr txBox="1"/>
          </xdr:nvSpPr>
          <xdr:spPr>
            <a:xfrm>
              <a:off x="914400" y="19421475"/>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2𝐸_𝑒𝑥+𝐴=</a:t>
              </a:r>
              <a:endParaRPr 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AG558"/>
  <sheetViews>
    <sheetView tabSelected="1" zoomScaleNormal="100" zoomScaleSheetLayoutView="100" workbookViewId="0">
      <selection activeCell="L29" sqref="L29"/>
    </sheetView>
  </sheetViews>
  <sheetFormatPr defaultColWidth="7.54296875" defaultRowHeight="12.5" x14ac:dyDescent="0.25"/>
  <cols>
    <col min="3" max="3" width="11.54296875" customWidth="1"/>
    <col min="4" max="4" width="8.54296875" bestFit="1" customWidth="1"/>
    <col min="5" max="5" width="10.1796875" customWidth="1"/>
    <col min="6" max="6" width="9.1796875" customWidth="1"/>
    <col min="7" max="7" width="9" customWidth="1"/>
    <col min="8" max="8" width="8.1796875" customWidth="1"/>
    <col min="9" max="9" width="7.26953125" customWidth="1"/>
    <col min="10" max="10" width="7.453125" customWidth="1"/>
    <col min="11" max="11" width="5.453125" customWidth="1"/>
    <col min="12" max="12" width="6.81640625" style="12" customWidth="1"/>
    <col min="13" max="14" width="7.54296875" style="10"/>
    <col min="15" max="15" width="8.54296875" style="10" customWidth="1"/>
    <col min="16" max="17" width="8.453125" style="10" customWidth="1"/>
    <col min="18" max="18" width="8.54296875" style="10" bestFit="1" customWidth="1"/>
    <col min="19" max="19" width="7.26953125" style="10" bestFit="1" customWidth="1"/>
    <col min="20" max="20" width="7.7265625" style="10" customWidth="1"/>
  </cols>
  <sheetData>
    <row r="1" spans="1:33" ht="15.5" x14ac:dyDescent="0.25">
      <c r="L1" s="106" t="s">
        <v>0</v>
      </c>
    </row>
    <row r="2" spans="1:33" ht="18" customHeight="1" x14ac:dyDescent="0.25">
      <c r="B2" s="1"/>
      <c r="C2" s="1"/>
      <c r="D2" s="1"/>
      <c r="E2" s="1"/>
      <c r="F2" s="1"/>
      <c r="G2" s="1"/>
      <c r="H2" s="1"/>
      <c r="I2" s="1"/>
      <c r="L2" s="106" t="s">
        <v>19</v>
      </c>
    </row>
    <row r="3" spans="1:33" ht="15.5" x14ac:dyDescent="0.25">
      <c r="L3" s="106" t="s">
        <v>20</v>
      </c>
    </row>
    <row r="4" spans="1:33" ht="13" x14ac:dyDescent="0.25">
      <c r="K4" s="2"/>
    </row>
    <row r="5" spans="1:33" ht="13" x14ac:dyDescent="0.25">
      <c r="A5" s="107" t="s">
        <v>1</v>
      </c>
      <c r="L5" s="5"/>
    </row>
    <row r="6" spans="1:33" ht="12.75" customHeight="1" x14ac:dyDescent="0.25">
      <c r="A6" s="190" t="s">
        <v>146</v>
      </c>
      <c r="B6" s="190"/>
      <c r="C6" s="190"/>
      <c r="D6" s="190"/>
      <c r="E6" s="190"/>
      <c r="F6" s="190"/>
      <c r="G6" s="190"/>
      <c r="H6" s="190"/>
      <c r="I6" s="190"/>
      <c r="J6" s="190"/>
      <c r="K6" s="190"/>
      <c r="L6" s="190"/>
    </row>
    <row r="7" spans="1:33" ht="12.75" customHeight="1" x14ac:dyDescent="0.25">
      <c r="A7" s="190"/>
      <c r="B7" s="190"/>
      <c r="C7" s="190"/>
      <c r="D7" s="190"/>
      <c r="E7" s="190"/>
      <c r="F7" s="190"/>
      <c r="G7" s="190"/>
      <c r="H7" s="190"/>
      <c r="I7" s="190"/>
      <c r="J7" s="190"/>
      <c r="K7" s="190"/>
      <c r="L7" s="190"/>
      <c r="V7" s="15"/>
      <c r="W7" s="15"/>
      <c r="AC7" s="15"/>
      <c r="AD7" s="15"/>
      <c r="AE7" s="15"/>
      <c r="AF7" s="15"/>
      <c r="AG7" s="16" t="s">
        <v>6</v>
      </c>
    </row>
    <row r="8" spans="1:33" x14ac:dyDescent="0.25">
      <c r="A8" s="190"/>
      <c r="B8" s="190"/>
      <c r="C8" s="190"/>
      <c r="D8" s="190"/>
      <c r="E8" s="190"/>
      <c r="F8" s="190"/>
      <c r="G8" s="190"/>
      <c r="H8" s="190"/>
      <c r="I8" s="190"/>
      <c r="J8" s="190"/>
      <c r="K8" s="190"/>
      <c r="L8" s="190"/>
      <c r="V8" s="15"/>
      <c r="W8" s="15"/>
      <c r="AC8" s="15"/>
      <c r="AD8" s="15"/>
      <c r="AE8" s="15"/>
      <c r="AF8" s="15"/>
      <c r="AG8" s="16"/>
    </row>
    <row r="9" spans="1:33" x14ac:dyDescent="0.25">
      <c r="A9" s="190"/>
      <c r="B9" s="190"/>
      <c r="C9" s="190"/>
      <c r="D9" s="190"/>
      <c r="E9" s="190"/>
      <c r="F9" s="190"/>
      <c r="G9" s="190"/>
      <c r="H9" s="190"/>
      <c r="I9" s="190"/>
      <c r="J9" s="190"/>
      <c r="K9" s="190"/>
      <c r="L9" s="190"/>
      <c r="V9" s="15"/>
      <c r="W9" s="15"/>
      <c r="AC9" s="15"/>
      <c r="AD9" s="15"/>
      <c r="AE9" s="15"/>
      <c r="AF9" s="15"/>
      <c r="AG9" s="16"/>
    </row>
    <row r="10" spans="1:33" x14ac:dyDescent="0.25">
      <c r="A10" s="190"/>
      <c r="B10" s="190"/>
      <c r="C10" s="190"/>
      <c r="D10" s="190"/>
      <c r="E10" s="190"/>
      <c r="F10" s="190"/>
      <c r="G10" s="190"/>
      <c r="H10" s="190"/>
      <c r="I10" s="190"/>
      <c r="J10" s="190"/>
      <c r="K10" s="190"/>
      <c r="L10" s="190"/>
      <c r="V10" s="15"/>
      <c r="W10" s="15"/>
      <c r="AC10" s="15"/>
      <c r="AD10" s="15"/>
      <c r="AE10" s="15"/>
      <c r="AF10" s="15"/>
      <c r="AG10" s="16"/>
    </row>
    <row r="11" spans="1:33" x14ac:dyDescent="0.25">
      <c r="A11" s="190"/>
      <c r="B11" s="190"/>
      <c r="C11" s="190"/>
      <c r="D11" s="190"/>
      <c r="E11" s="190"/>
      <c r="F11" s="190"/>
      <c r="G11" s="190"/>
      <c r="H11" s="190"/>
      <c r="I11" s="190"/>
      <c r="J11" s="190"/>
      <c r="K11" s="190"/>
      <c r="L11" s="190"/>
      <c r="V11" s="15"/>
      <c r="W11" s="15"/>
      <c r="AC11" s="15"/>
      <c r="AD11" s="15"/>
      <c r="AE11" s="15"/>
      <c r="AF11" s="15"/>
      <c r="AG11" s="16"/>
    </row>
    <row r="12" spans="1:33" x14ac:dyDescent="0.25">
      <c r="A12" s="190"/>
      <c r="B12" s="190"/>
      <c r="C12" s="190"/>
      <c r="D12" s="190"/>
      <c r="E12" s="190"/>
      <c r="F12" s="190"/>
      <c r="G12" s="190"/>
      <c r="H12" s="190"/>
      <c r="I12" s="190"/>
      <c r="J12" s="190"/>
      <c r="K12" s="190"/>
      <c r="L12" s="190"/>
      <c r="V12" s="15"/>
      <c r="W12" s="15"/>
      <c r="AC12" s="15"/>
      <c r="AD12" s="15"/>
      <c r="AE12" s="15"/>
      <c r="AF12" s="15"/>
      <c r="AG12" s="16"/>
    </row>
    <row r="13" spans="1:33" x14ac:dyDescent="0.25">
      <c r="A13" s="190"/>
      <c r="B13" s="190"/>
      <c r="C13" s="190"/>
      <c r="D13" s="190"/>
      <c r="E13" s="190"/>
      <c r="F13" s="190"/>
      <c r="G13" s="190"/>
      <c r="H13" s="190"/>
      <c r="I13" s="190"/>
      <c r="J13" s="190"/>
      <c r="K13" s="190"/>
      <c r="L13" s="190"/>
      <c r="V13" s="15"/>
      <c r="W13" s="15"/>
      <c r="AC13" s="15"/>
      <c r="AD13" s="15"/>
      <c r="AE13" s="15"/>
      <c r="AF13" s="15"/>
      <c r="AG13" s="16"/>
    </row>
    <row r="14" spans="1:33" ht="12.75" customHeight="1" x14ac:dyDescent="0.25"/>
    <row r="15" spans="1:33" ht="13" x14ac:dyDescent="0.25">
      <c r="A15" s="107" t="s">
        <v>80</v>
      </c>
    </row>
    <row r="16" spans="1:33" x14ac:dyDescent="0.25">
      <c r="A16" s="108" t="s">
        <v>27</v>
      </c>
      <c r="B16" s="109"/>
      <c r="C16" s="109"/>
      <c r="D16" s="109"/>
      <c r="E16" s="109"/>
      <c r="F16" s="109"/>
      <c r="G16" s="109"/>
      <c r="H16" s="109"/>
      <c r="I16" s="109"/>
      <c r="J16" s="109"/>
      <c r="K16" s="109"/>
      <c r="L16" s="110"/>
    </row>
    <row r="17" spans="1:33" x14ac:dyDescent="0.25">
      <c r="A17" s="109" t="s">
        <v>28</v>
      </c>
      <c r="B17" s="109"/>
      <c r="C17" s="109"/>
      <c r="D17" s="110" t="s">
        <v>23</v>
      </c>
      <c r="E17" s="111" t="s">
        <v>32</v>
      </c>
      <c r="F17" s="112"/>
      <c r="G17" s="109"/>
      <c r="H17" s="109"/>
      <c r="I17" s="109"/>
      <c r="J17" s="109"/>
      <c r="K17" s="109"/>
      <c r="L17" s="110"/>
      <c r="M17" s="10" t="s">
        <v>32</v>
      </c>
    </row>
    <row r="18" spans="1:33" s="10" customFormat="1" x14ac:dyDescent="0.25">
      <c r="A18" s="109" t="s">
        <v>26</v>
      </c>
      <c r="B18" s="109"/>
      <c r="C18" s="109"/>
      <c r="D18" s="110" t="s">
        <v>9</v>
      </c>
      <c r="E18" s="111">
        <v>170</v>
      </c>
      <c r="F18" s="112" t="s">
        <v>4</v>
      </c>
      <c r="G18" s="109"/>
      <c r="H18" s="109"/>
      <c r="I18" s="109"/>
      <c r="J18" s="109"/>
      <c r="K18" s="109"/>
      <c r="L18" s="110"/>
      <c r="M18" s="10" t="s">
        <v>22</v>
      </c>
      <c r="U18"/>
      <c r="V18"/>
      <c r="W18"/>
      <c r="X18"/>
      <c r="Y18"/>
      <c r="Z18"/>
      <c r="AA18"/>
      <c r="AB18"/>
      <c r="AC18"/>
      <c r="AD18"/>
      <c r="AE18"/>
      <c r="AF18"/>
      <c r="AG18"/>
    </row>
    <row r="19" spans="1:33" s="10" customFormat="1" x14ac:dyDescent="0.25">
      <c r="A19" s="109" t="s">
        <v>76</v>
      </c>
      <c r="B19" s="109"/>
      <c r="C19" s="109"/>
      <c r="D19" s="110" t="s">
        <v>77</v>
      </c>
      <c r="E19" s="113">
        <v>20</v>
      </c>
      <c r="F19" s="114" t="s">
        <v>78</v>
      </c>
      <c r="G19" s="109"/>
      <c r="H19" s="109"/>
      <c r="I19" s="109"/>
      <c r="J19" s="109"/>
      <c r="K19" s="109"/>
      <c r="L19" s="110" t="s">
        <v>138</v>
      </c>
      <c r="U19"/>
      <c r="V19"/>
      <c r="W19"/>
      <c r="X19"/>
      <c r="Y19"/>
      <c r="Z19"/>
      <c r="AA19"/>
      <c r="AB19"/>
      <c r="AC19"/>
      <c r="AD19"/>
      <c r="AE19"/>
      <c r="AF19"/>
      <c r="AG19"/>
    </row>
    <row r="20" spans="1:33" s="10" customFormat="1" x14ac:dyDescent="0.25">
      <c r="A20" s="109" t="s">
        <v>29</v>
      </c>
      <c r="B20" s="109"/>
      <c r="C20" s="109"/>
      <c r="D20" s="110"/>
      <c r="E20" s="115">
        <f>IF(E17="Steel", 0.0000065, 0.000006)</f>
        <v>6.0000000000000002E-6</v>
      </c>
      <c r="F20" s="112" t="s">
        <v>147</v>
      </c>
      <c r="G20" s="116"/>
      <c r="H20" s="109"/>
      <c r="I20" s="109"/>
      <c r="J20" s="109"/>
      <c r="K20" s="109"/>
      <c r="L20" s="110" t="str">
        <f>IF(E17="Concrete","AASHTO 5.4.2.2", "AASHTO 6.4.1")</f>
        <v>AASHTO 5.4.2.2</v>
      </c>
      <c r="U20"/>
      <c r="V20"/>
      <c r="W20"/>
      <c r="X20"/>
      <c r="Y20"/>
      <c r="Z20"/>
      <c r="AA20"/>
      <c r="AB20"/>
      <c r="AC20"/>
      <c r="AD20"/>
      <c r="AE20"/>
      <c r="AF20"/>
      <c r="AG20"/>
    </row>
    <row r="21" spans="1:33" s="10" customFormat="1" x14ac:dyDescent="0.25">
      <c r="A21" s="109"/>
      <c r="B21" s="109"/>
      <c r="C21" s="109"/>
      <c r="D21" s="110"/>
      <c r="E21" s="117"/>
      <c r="F21" s="112"/>
      <c r="G21" s="116"/>
      <c r="H21" s="109"/>
      <c r="I21" s="109"/>
      <c r="J21" s="109"/>
      <c r="K21" s="109"/>
      <c r="L21" s="110"/>
      <c r="U21"/>
      <c r="V21"/>
      <c r="W21"/>
      <c r="X21"/>
      <c r="Y21"/>
      <c r="Z21"/>
      <c r="AA21"/>
      <c r="AB21"/>
      <c r="AC21"/>
      <c r="AD21"/>
      <c r="AE21"/>
      <c r="AF21"/>
      <c r="AG21"/>
    </row>
    <row r="22" spans="1:33" s="10" customFormat="1" x14ac:dyDescent="0.25">
      <c r="A22" s="118" t="s">
        <v>121</v>
      </c>
      <c r="B22" s="109"/>
      <c r="C22" s="109"/>
      <c r="D22" s="110"/>
      <c r="E22" s="117"/>
      <c r="F22" s="112"/>
      <c r="G22" s="116"/>
      <c r="H22" s="109"/>
      <c r="I22" s="109"/>
      <c r="J22" s="109"/>
      <c r="K22" s="109"/>
      <c r="L22" s="110"/>
      <c r="U22"/>
      <c r="V22"/>
      <c r="W22"/>
      <c r="X22"/>
      <c r="Y22"/>
      <c r="Z22"/>
      <c r="AA22"/>
      <c r="AB22"/>
      <c r="AC22"/>
      <c r="AD22"/>
      <c r="AE22"/>
      <c r="AF22"/>
      <c r="AG22"/>
    </row>
    <row r="23" spans="1:33" s="10" customFormat="1" ht="12.75" customHeight="1" x14ac:dyDescent="0.25">
      <c r="A23" s="173" t="s">
        <v>126</v>
      </c>
      <c r="B23" s="173"/>
      <c r="C23" s="173"/>
      <c r="D23" s="120"/>
      <c r="E23" s="121">
        <v>2.0000000000000001E-4</v>
      </c>
      <c r="F23" s="112" t="s">
        <v>122</v>
      </c>
      <c r="G23" s="116"/>
      <c r="H23" s="109"/>
      <c r="I23" s="109"/>
      <c r="J23" s="183" t="s">
        <v>125</v>
      </c>
      <c r="K23" s="173"/>
      <c r="L23" s="173"/>
      <c r="U23"/>
      <c r="V23"/>
      <c r="W23"/>
      <c r="X23"/>
      <c r="Y23"/>
      <c r="Z23"/>
      <c r="AA23"/>
      <c r="AB23"/>
      <c r="AC23"/>
      <c r="AD23"/>
      <c r="AE23"/>
      <c r="AF23"/>
      <c r="AG23"/>
    </row>
    <row r="24" spans="1:33" s="10" customFormat="1" x14ac:dyDescent="0.25">
      <c r="A24" s="173"/>
      <c r="B24" s="173"/>
      <c r="C24" s="173"/>
      <c r="D24" s="120"/>
      <c r="E24" s="122"/>
      <c r="F24" s="112"/>
      <c r="G24" s="116"/>
      <c r="H24" s="109"/>
      <c r="I24" s="109"/>
      <c r="J24" s="173"/>
      <c r="K24" s="173"/>
      <c r="L24" s="173"/>
      <c r="U24"/>
      <c r="V24"/>
      <c r="W24"/>
      <c r="X24"/>
      <c r="Y24"/>
      <c r="Z24"/>
      <c r="AA24"/>
      <c r="AB24"/>
      <c r="AC24"/>
      <c r="AD24"/>
      <c r="AE24"/>
      <c r="AF24"/>
      <c r="AG24"/>
    </row>
    <row r="25" spans="1:33" s="10" customFormat="1" x14ac:dyDescent="0.25">
      <c r="A25" s="118"/>
      <c r="B25" s="119"/>
      <c r="C25" s="119"/>
      <c r="D25" s="120"/>
      <c r="E25" s="123"/>
      <c r="F25" s="109"/>
      <c r="G25" s="116"/>
      <c r="H25" s="109"/>
      <c r="I25" s="109"/>
      <c r="J25" s="109"/>
      <c r="K25" s="109"/>
      <c r="L25" s="110"/>
      <c r="U25"/>
      <c r="V25"/>
      <c r="W25"/>
      <c r="X25"/>
      <c r="Y25"/>
      <c r="Z25"/>
      <c r="AA25"/>
      <c r="AB25"/>
      <c r="AC25"/>
      <c r="AD25"/>
      <c r="AE25"/>
      <c r="AF25"/>
      <c r="AG25"/>
    </row>
    <row r="26" spans="1:33" s="10" customFormat="1" x14ac:dyDescent="0.25">
      <c r="A26" s="108" t="s">
        <v>30</v>
      </c>
      <c r="B26" s="109"/>
      <c r="C26" s="109"/>
      <c r="D26" s="110"/>
      <c r="E26" s="124"/>
      <c r="F26" s="112"/>
      <c r="G26" s="109"/>
      <c r="H26" s="109"/>
      <c r="I26" s="109"/>
      <c r="J26" s="109"/>
      <c r="K26" s="109"/>
      <c r="L26" s="110"/>
      <c r="U26"/>
      <c r="V26"/>
      <c r="W26"/>
      <c r="X26"/>
      <c r="Y26"/>
      <c r="Z26"/>
      <c r="AA26"/>
      <c r="AB26"/>
      <c r="AC26"/>
      <c r="AD26"/>
      <c r="AE26"/>
      <c r="AF26"/>
      <c r="AG26"/>
    </row>
    <row r="27" spans="1:33" s="10" customFormat="1" x14ac:dyDescent="0.25">
      <c r="A27" s="109" t="s">
        <v>43</v>
      </c>
      <c r="B27" s="109"/>
      <c r="C27" s="109"/>
      <c r="D27" s="110"/>
      <c r="E27" s="113">
        <v>110</v>
      </c>
      <c r="F27" s="114" t="s">
        <v>33</v>
      </c>
      <c r="G27" s="109"/>
      <c r="H27" s="109"/>
      <c r="I27" s="109"/>
      <c r="J27" s="120"/>
      <c r="K27" s="119"/>
      <c r="L27" s="110" t="str">
        <f>IF(E17="Concrete","AASHTO Figure 3.12.2.2-1","AASHTO3.12.2.2-3")</f>
        <v>AASHTO Figure 3.12.2.2-1</v>
      </c>
      <c r="U27"/>
      <c r="V27"/>
      <c r="W27"/>
      <c r="X27"/>
      <c r="Y27"/>
      <c r="Z27"/>
      <c r="AA27"/>
      <c r="AB27"/>
      <c r="AC27"/>
      <c r="AD27"/>
      <c r="AE27"/>
      <c r="AF27"/>
      <c r="AG27"/>
    </row>
    <row r="28" spans="1:33" s="10" customFormat="1" x14ac:dyDescent="0.25">
      <c r="A28" s="109" t="s">
        <v>44</v>
      </c>
      <c r="B28" s="109"/>
      <c r="C28" s="109"/>
      <c r="D28" s="110"/>
      <c r="E28" s="125">
        <v>-10</v>
      </c>
      <c r="F28" s="114" t="s">
        <v>33</v>
      </c>
      <c r="G28" s="109"/>
      <c r="H28" s="109"/>
      <c r="I28" s="109"/>
      <c r="J28" s="119"/>
      <c r="K28" s="119"/>
      <c r="L28" s="110" t="str">
        <f>IF(E17="Concrete","AASHTO Figure 3.12.2.2-2","AASHTO Figure 3.12.2.2-4")</f>
        <v>AASHTO Figure 3.12.2.2-2</v>
      </c>
      <c r="U28"/>
      <c r="V28"/>
      <c r="W28"/>
      <c r="X28"/>
      <c r="Y28"/>
      <c r="Z28"/>
      <c r="AA28"/>
      <c r="AB28"/>
      <c r="AC28"/>
      <c r="AD28"/>
      <c r="AE28"/>
      <c r="AF28"/>
      <c r="AG28"/>
    </row>
    <row r="29" spans="1:33" s="10" customFormat="1" x14ac:dyDescent="0.25">
      <c r="A29" s="109" t="s">
        <v>137</v>
      </c>
      <c r="B29" s="109"/>
      <c r="C29" s="109"/>
      <c r="D29" s="110"/>
      <c r="E29" s="126">
        <v>1.2</v>
      </c>
      <c r="F29" s="114"/>
      <c r="G29" s="109"/>
      <c r="H29" s="109"/>
      <c r="I29" s="109"/>
      <c r="J29" s="119"/>
      <c r="K29" s="119"/>
      <c r="L29" s="110" t="s">
        <v>158</v>
      </c>
      <c r="U29"/>
      <c r="V29"/>
      <c r="W29"/>
      <c r="X29"/>
      <c r="Y29"/>
      <c r="Z29"/>
      <c r="AA29"/>
      <c r="AB29"/>
      <c r="AC29"/>
      <c r="AD29"/>
      <c r="AE29"/>
      <c r="AF29"/>
      <c r="AG29"/>
    </row>
    <row r="30" spans="1:33" s="10" customFormat="1" x14ac:dyDescent="0.25">
      <c r="A30" s="109"/>
      <c r="B30" s="109"/>
      <c r="C30" s="109"/>
      <c r="D30" s="110"/>
      <c r="E30" s="127"/>
      <c r="F30" s="112"/>
      <c r="G30" s="109"/>
      <c r="H30" s="109"/>
      <c r="I30" s="109"/>
      <c r="J30" s="109"/>
      <c r="K30" s="109"/>
      <c r="L30" s="110"/>
      <c r="U30"/>
      <c r="V30"/>
      <c r="W30"/>
      <c r="X30"/>
      <c r="Y30"/>
      <c r="Z30"/>
      <c r="AA30"/>
      <c r="AB30"/>
      <c r="AC30"/>
      <c r="AD30"/>
      <c r="AE30"/>
      <c r="AF30"/>
      <c r="AG30"/>
    </row>
    <row r="31" spans="1:33" s="10" customFormat="1" x14ac:dyDescent="0.25">
      <c r="A31" s="118" t="s">
        <v>134</v>
      </c>
      <c r="B31" s="109"/>
      <c r="C31" s="109"/>
      <c r="D31" s="110"/>
      <c r="E31" s="127"/>
      <c r="F31" s="112"/>
      <c r="G31" s="109"/>
      <c r="H31" s="109"/>
      <c r="I31" s="109"/>
      <c r="J31" s="109"/>
      <c r="K31" s="109"/>
      <c r="L31" s="110"/>
      <c r="U31"/>
      <c r="V31"/>
      <c r="W31"/>
      <c r="X31"/>
      <c r="Y31"/>
      <c r="Z31"/>
      <c r="AA31"/>
      <c r="AB31"/>
      <c r="AC31"/>
      <c r="AD31"/>
      <c r="AE31"/>
      <c r="AF31"/>
      <c r="AG31"/>
    </row>
    <row r="32" spans="1:33" s="10" customFormat="1" ht="13.5" x14ac:dyDescent="0.25">
      <c r="A32" s="109" t="s">
        <v>35</v>
      </c>
      <c r="B32" s="109"/>
      <c r="C32" s="109"/>
      <c r="D32" s="110" t="s">
        <v>148</v>
      </c>
      <c r="E32" s="111">
        <v>4</v>
      </c>
      <c r="F32" s="112" t="s">
        <v>36</v>
      </c>
      <c r="G32" s="109"/>
      <c r="H32" s="109"/>
      <c r="I32" s="109"/>
      <c r="J32" s="109"/>
      <c r="K32" s="109"/>
      <c r="L32" s="110" t="s">
        <v>127</v>
      </c>
      <c r="U32"/>
      <c r="V32"/>
      <c r="W32"/>
      <c r="X32"/>
      <c r="Y32"/>
      <c r="Z32"/>
      <c r="AA32"/>
      <c r="AB32"/>
      <c r="AC32"/>
      <c r="AD32"/>
      <c r="AE32"/>
      <c r="AF32"/>
      <c r="AG32"/>
    </row>
    <row r="33" spans="1:33" s="10" customFormat="1" ht="13.5" x14ac:dyDescent="0.25">
      <c r="A33" s="109" t="s">
        <v>37</v>
      </c>
      <c r="B33" s="109"/>
      <c r="C33" s="109"/>
      <c r="D33" s="110" t="s">
        <v>149</v>
      </c>
      <c r="E33" s="111">
        <v>0.5</v>
      </c>
      <c r="F33" s="112" t="s">
        <v>36</v>
      </c>
      <c r="G33" s="109"/>
      <c r="H33" s="109"/>
      <c r="I33" s="109"/>
      <c r="J33" s="109"/>
      <c r="K33" s="109"/>
      <c r="L33" s="110" t="s">
        <v>128</v>
      </c>
      <c r="U33"/>
      <c r="V33"/>
      <c r="W33"/>
      <c r="X33"/>
      <c r="Y33"/>
      <c r="Z33"/>
      <c r="AA33"/>
      <c r="AB33"/>
      <c r="AC33"/>
      <c r="AD33"/>
      <c r="AE33"/>
      <c r="AF33"/>
      <c r="AG33"/>
    </row>
    <row r="34" spans="1:33" s="10" customFormat="1" ht="13.5" x14ac:dyDescent="0.25">
      <c r="A34" s="109" t="s">
        <v>81</v>
      </c>
      <c r="B34" s="109"/>
      <c r="C34" s="109"/>
      <c r="D34" s="110" t="s">
        <v>150</v>
      </c>
      <c r="E34" s="111">
        <v>1.5</v>
      </c>
      <c r="F34" s="112" t="s">
        <v>36</v>
      </c>
      <c r="G34" s="109"/>
      <c r="H34" s="109"/>
      <c r="I34" s="109"/>
      <c r="J34" s="109"/>
      <c r="K34" s="109"/>
      <c r="L34" s="110" t="s">
        <v>124</v>
      </c>
      <c r="U34"/>
      <c r="V34"/>
      <c r="W34"/>
      <c r="X34"/>
      <c r="Y34"/>
      <c r="Z34"/>
      <c r="AA34"/>
      <c r="AB34"/>
      <c r="AC34"/>
      <c r="AD34"/>
      <c r="AE34"/>
      <c r="AF34"/>
      <c r="AG34"/>
    </row>
    <row r="35" spans="1:33" s="10" customFormat="1" x14ac:dyDescent="0.25">
      <c r="A35" s="109" t="s">
        <v>42</v>
      </c>
      <c r="B35" s="109"/>
      <c r="C35" s="109"/>
      <c r="D35" s="110" t="s">
        <v>40</v>
      </c>
      <c r="E35" s="128">
        <v>1.25</v>
      </c>
      <c r="F35" s="112" t="s">
        <v>36</v>
      </c>
      <c r="G35" s="109"/>
      <c r="H35" s="109"/>
      <c r="I35" s="109"/>
      <c r="J35" s="109"/>
      <c r="K35" s="109"/>
      <c r="L35" s="110" t="s">
        <v>41</v>
      </c>
      <c r="U35"/>
      <c r="V35"/>
      <c r="W35"/>
      <c r="X35"/>
      <c r="Y35"/>
      <c r="Z35"/>
      <c r="AA35"/>
      <c r="AB35"/>
      <c r="AC35"/>
      <c r="AD35"/>
      <c r="AE35"/>
      <c r="AF35"/>
      <c r="AG35"/>
    </row>
    <row r="36" spans="1:33" s="10" customFormat="1" x14ac:dyDescent="0.25">
      <c r="A36"/>
      <c r="B36"/>
      <c r="C36"/>
      <c r="D36"/>
      <c r="E36"/>
      <c r="F36"/>
      <c r="G36"/>
      <c r="H36"/>
      <c r="I36"/>
      <c r="J36"/>
      <c r="K36"/>
      <c r="L36" s="12"/>
      <c r="U36"/>
      <c r="V36"/>
      <c r="W36"/>
      <c r="X36"/>
      <c r="Y36" s="161"/>
      <c r="Z36" s="162"/>
      <c r="AA36" s="162"/>
      <c r="AB36"/>
      <c r="AC36"/>
      <c r="AD36"/>
      <c r="AE36"/>
      <c r="AF36"/>
      <c r="AG36"/>
    </row>
    <row r="37" spans="1:33" s="10" customFormat="1" x14ac:dyDescent="0.25">
      <c r="A37"/>
      <c r="B37"/>
      <c r="C37"/>
      <c r="D37"/>
      <c r="E37"/>
      <c r="F37"/>
      <c r="G37"/>
      <c r="H37"/>
      <c r="I37"/>
      <c r="J37"/>
      <c r="K37"/>
      <c r="L37" s="12"/>
      <c r="U37"/>
      <c r="V37"/>
      <c r="W37"/>
      <c r="X37"/>
      <c r="Y37" s="161"/>
      <c r="Z37" s="162"/>
      <c r="AA37" s="162"/>
      <c r="AB37"/>
      <c r="AC37"/>
      <c r="AD37"/>
      <c r="AE37"/>
      <c r="AF37"/>
      <c r="AG37"/>
    </row>
    <row r="38" spans="1:33" s="10" customFormat="1" x14ac:dyDescent="0.25">
      <c r="A38"/>
      <c r="B38"/>
      <c r="C38"/>
      <c r="D38"/>
      <c r="E38"/>
      <c r="F38"/>
      <c r="G38"/>
      <c r="H38"/>
      <c r="I38"/>
      <c r="J38"/>
      <c r="K38"/>
      <c r="L38" s="12"/>
      <c r="U38"/>
      <c r="V38"/>
      <c r="W38"/>
      <c r="X38"/>
      <c r="Y38" s="162"/>
      <c r="Z38" s="162"/>
      <c r="AA38" s="162"/>
      <c r="AB38"/>
      <c r="AC38"/>
      <c r="AD38"/>
      <c r="AE38"/>
      <c r="AF38"/>
      <c r="AG38"/>
    </row>
    <row r="39" spans="1:33" s="10" customFormat="1" x14ac:dyDescent="0.25">
      <c r="A39"/>
      <c r="B39"/>
      <c r="C39"/>
      <c r="D39"/>
      <c r="E39"/>
      <c r="F39"/>
      <c r="G39"/>
      <c r="H39"/>
      <c r="I39"/>
      <c r="J39"/>
      <c r="K39"/>
      <c r="L39" s="12"/>
      <c r="U39"/>
      <c r="V39"/>
      <c r="W39"/>
      <c r="X39"/>
      <c r="Y39"/>
      <c r="Z39"/>
      <c r="AA39"/>
      <c r="AB39"/>
      <c r="AC39"/>
      <c r="AD39"/>
      <c r="AE39"/>
      <c r="AF39"/>
      <c r="AG39"/>
    </row>
    <row r="40" spans="1:33" s="10" customFormat="1" x14ac:dyDescent="0.25">
      <c r="A40"/>
      <c r="B40"/>
      <c r="C40"/>
      <c r="D40"/>
      <c r="E40"/>
      <c r="F40"/>
      <c r="G40"/>
      <c r="H40"/>
      <c r="I40"/>
      <c r="J40"/>
      <c r="K40"/>
      <c r="L40" s="12"/>
      <c r="U40"/>
      <c r="V40"/>
      <c r="W40"/>
      <c r="X40"/>
      <c r="Y40"/>
      <c r="Z40"/>
      <c r="AA40"/>
      <c r="AB40"/>
      <c r="AC40"/>
      <c r="AD40"/>
      <c r="AE40"/>
      <c r="AF40"/>
      <c r="AG40"/>
    </row>
    <row r="41" spans="1:33" s="10" customFormat="1" x14ac:dyDescent="0.25">
      <c r="A41"/>
      <c r="B41"/>
      <c r="C41"/>
      <c r="D41"/>
      <c r="E41"/>
      <c r="F41"/>
      <c r="G41"/>
      <c r="H41"/>
      <c r="I41"/>
      <c r="J41"/>
      <c r="K41"/>
      <c r="L41" s="12"/>
      <c r="U41"/>
      <c r="V41"/>
      <c r="W41"/>
      <c r="X41"/>
      <c r="Y41"/>
      <c r="Z41"/>
      <c r="AA41"/>
      <c r="AB41"/>
      <c r="AC41"/>
      <c r="AD41"/>
      <c r="AE41"/>
      <c r="AF41"/>
      <c r="AG41"/>
    </row>
    <row r="42" spans="1:33" s="10" customFormat="1" x14ac:dyDescent="0.25">
      <c r="A42"/>
      <c r="B42"/>
      <c r="C42"/>
      <c r="D42"/>
      <c r="E42"/>
      <c r="F42"/>
      <c r="G42"/>
      <c r="H42"/>
      <c r="I42"/>
      <c r="J42"/>
      <c r="K42"/>
      <c r="L42" s="12"/>
      <c r="U42"/>
      <c r="V42"/>
      <c r="W42"/>
      <c r="X42"/>
      <c r="Y42"/>
      <c r="Z42"/>
      <c r="AA42"/>
      <c r="AB42"/>
      <c r="AC42"/>
      <c r="AD42"/>
      <c r="AE42"/>
      <c r="AF42"/>
      <c r="AG42"/>
    </row>
    <row r="43" spans="1:33" s="10" customFormat="1" x14ac:dyDescent="0.25">
      <c r="A43"/>
      <c r="B43"/>
      <c r="C43"/>
      <c r="D43"/>
      <c r="E43"/>
      <c r="F43"/>
      <c r="G43"/>
      <c r="H43"/>
      <c r="I43"/>
      <c r="J43"/>
      <c r="K43"/>
      <c r="L43" s="12"/>
      <c r="U43"/>
      <c r="V43"/>
      <c r="W43"/>
      <c r="X43"/>
      <c r="Y43"/>
      <c r="Z43"/>
      <c r="AA43"/>
      <c r="AB43"/>
      <c r="AC43"/>
      <c r="AD43"/>
      <c r="AE43"/>
      <c r="AF43"/>
      <c r="AG43"/>
    </row>
    <row r="44" spans="1:33" s="10" customFormat="1" x14ac:dyDescent="0.25">
      <c r="A44"/>
      <c r="B44"/>
      <c r="C44"/>
      <c r="D44"/>
      <c r="E44"/>
      <c r="F44"/>
      <c r="G44"/>
      <c r="H44"/>
      <c r="I44"/>
      <c r="J44"/>
      <c r="K44" s="15"/>
      <c r="L44" s="12"/>
      <c r="U44"/>
      <c r="V44"/>
      <c r="W44"/>
      <c r="X44"/>
      <c r="Y44"/>
      <c r="Z44"/>
      <c r="AA44"/>
      <c r="AB44"/>
      <c r="AC44"/>
      <c r="AD44"/>
      <c r="AE44"/>
      <c r="AF44"/>
      <c r="AG44"/>
    </row>
    <row r="45" spans="1:33" s="10" customFormat="1" x14ac:dyDescent="0.25">
      <c r="A45"/>
      <c r="B45"/>
      <c r="C45"/>
      <c r="D45"/>
      <c r="E45"/>
      <c r="F45"/>
      <c r="G45"/>
      <c r="H45"/>
      <c r="I45"/>
      <c r="J45"/>
      <c r="K45"/>
      <c r="L45" s="12"/>
      <c r="U45"/>
      <c r="V45"/>
      <c r="W45"/>
      <c r="X45"/>
      <c r="Y45"/>
      <c r="Z45"/>
      <c r="AA45"/>
      <c r="AB45"/>
      <c r="AC45"/>
      <c r="AD45"/>
      <c r="AE45"/>
      <c r="AF45"/>
      <c r="AG45"/>
    </row>
    <row r="46" spans="1:33" s="10" customFormat="1" x14ac:dyDescent="0.25">
      <c r="A46"/>
      <c r="B46"/>
      <c r="C46"/>
      <c r="D46"/>
      <c r="E46"/>
      <c r="F46"/>
      <c r="G46"/>
      <c r="H46"/>
      <c r="I46"/>
      <c r="J46"/>
      <c r="K46"/>
      <c r="L46" s="12"/>
      <c r="U46"/>
      <c r="V46"/>
      <c r="W46"/>
      <c r="X46"/>
      <c r="Y46"/>
      <c r="Z46"/>
      <c r="AA46"/>
      <c r="AB46"/>
      <c r="AC46"/>
      <c r="AD46"/>
      <c r="AE46"/>
      <c r="AF46"/>
      <c r="AG46"/>
    </row>
    <row r="47" spans="1:33" s="10" customFormat="1" x14ac:dyDescent="0.25">
      <c r="A47"/>
      <c r="B47"/>
      <c r="C47"/>
      <c r="D47"/>
      <c r="E47"/>
      <c r="F47"/>
      <c r="G47"/>
      <c r="H47"/>
      <c r="I47"/>
      <c r="J47"/>
      <c r="K47"/>
      <c r="L47" s="12"/>
      <c r="U47"/>
      <c r="V47"/>
      <c r="W47"/>
      <c r="X47"/>
      <c r="Y47"/>
      <c r="Z47"/>
      <c r="AA47"/>
      <c r="AB47"/>
      <c r="AC47"/>
      <c r="AD47"/>
      <c r="AE47"/>
      <c r="AF47"/>
      <c r="AG47"/>
    </row>
    <row r="48" spans="1:33" s="10" customFormat="1" x14ac:dyDescent="0.25">
      <c r="A48"/>
      <c r="B48"/>
      <c r="C48"/>
      <c r="D48"/>
      <c r="E48"/>
      <c r="F48"/>
      <c r="G48"/>
      <c r="H48"/>
      <c r="I48"/>
      <c r="J48"/>
      <c r="K48"/>
      <c r="L48" s="12"/>
      <c r="U48"/>
      <c r="V48"/>
      <c r="W48"/>
      <c r="X48"/>
      <c r="Y48"/>
      <c r="Z48"/>
      <c r="AA48"/>
      <c r="AB48"/>
      <c r="AC48"/>
      <c r="AD48"/>
      <c r="AE48"/>
      <c r="AF48"/>
      <c r="AG48"/>
    </row>
    <row r="49" spans="1:33" s="10" customFormat="1" x14ac:dyDescent="0.25">
      <c r="A49"/>
      <c r="B49"/>
      <c r="C49"/>
      <c r="D49"/>
      <c r="E49"/>
      <c r="F49"/>
      <c r="G49"/>
      <c r="H49"/>
      <c r="I49"/>
      <c r="J49"/>
      <c r="K49"/>
      <c r="L49" s="12"/>
      <c r="U49"/>
      <c r="V49"/>
      <c r="W49"/>
      <c r="X49"/>
      <c r="Y49"/>
      <c r="Z49"/>
      <c r="AA49"/>
      <c r="AB49"/>
      <c r="AC49"/>
      <c r="AD49"/>
      <c r="AE49"/>
      <c r="AF49"/>
      <c r="AG49"/>
    </row>
    <row r="50" spans="1:33" s="10" customFormat="1" x14ac:dyDescent="0.25">
      <c r="A50"/>
      <c r="B50"/>
      <c r="C50" s="164"/>
      <c r="D50" s="164"/>
      <c r="E50" s="164"/>
      <c r="F50" s="164"/>
      <c r="G50" s="164"/>
      <c r="H50" s="164"/>
      <c r="I50" s="164"/>
      <c r="J50"/>
      <c r="K50"/>
      <c r="L50" s="12"/>
      <c r="U50"/>
      <c r="V50"/>
      <c r="W50"/>
      <c r="X50"/>
      <c r="Y50"/>
      <c r="Z50"/>
      <c r="AA50"/>
      <c r="AB50"/>
      <c r="AC50"/>
      <c r="AD50"/>
      <c r="AE50"/>
      <c r="AF50"/>
      <c r="AG50"/>
    </row>
    <row r="51" spans="1:33" s="10" customFormat="1" x14ac:dyDescent="0.25">
      <c r="A51"/>
      <c r="B51"/>
      <c r="C51" s="50"/>
      <c r="D51" s="50"/>
      <c r="E51" s="50"/>
      <c r="F51" s="50"/>
      <c r="G51" s="50"/>
      <c r="H51" s="50"/>
      <c r="I51" s="50"/>
      <c r="J51"/>
      <c r="K51"/>
      <c r="L51" s="12"/>
      <c r="U51"/>
      <c r="V51"/>
      <c r="W51"/>
      <c r="X51"/>
      <c r="Y51"/>
      <c r="Z51"/>
      <c r="AA51"/>
      <c r="AB51"/>
      <c r="AC51"/>
      <c r="AD51"/>
      <c r="AE51"/>
      <c r="AF51"/>
      <c r="AG51"/>
    </row>
    <row r="52" spans="1:33" s="10" customFormat="1" x14ac:dyDescent="0.25">
      <c r="A52"/>
      <c r="B52"/>
      <c r="C52" s="50"/>
      <c r="D52" s="50"/>
      <c r="E52" s="50"/>
      <c r="F52" s="50"/>
      <c r="G52" s="50"/>
      <c r="H52" s="50"/>
      <c r="I52" s="50"/>
      <c r="J52"/>
      <c r="K52"/>
      <c r="L52" s="12"/>
      <c r="U52"/>
      <c r="V52"/>
      <c r="W52"/>
      <c r="X52"/>
      <c r="Y52"/>
      <c r="Z52"/>
      <c r="AA52"/>
      <c r="AB52"/>
      <c r="AC52"/>
      <c r="AD52"/>
      <c r="AE52"/>
      <c r="AF52"/>
      <c r="AG52"/>
    </row>
    <row r="53" spans="1:33" s="10" customFormat="1" x14ac:dyDescent="0.25">
      <c r="A53"/>
      <c r="B53"/>
      <c r="C53" s="50"/>
      <c r="D53" s="50"/>
      <c r="E53" s="50"/>
      <c r="F53" s="50"/>
      <c r="G53" s="50"/>
      <c r="H53" s="50"/>
      <c r="I53" s="50"/>
      <c r="J53"/>
      <c r="K53"/>
      <c r="L53" s="12"/>
      <c r="U53"/>
      <c r="V53"/>
      <c r="W53"/>
      <c r="X53"/>
      <c r="Y53"/>
      <c r="Z53"/>
      <c r="AA53"/>
      <c r="AB53"/>
      <c r="AC53"/>
      <c r="AD53"/>
      <c r="AE53"/>
      <c r="AF53"/>
      <c r="AG53"/>
    </row>
    <row r="54" spans="1:33" s="10" customFormat="1" x14ac:dyDescent="0.25">
      <c r="A54"/>
      <c r="B54"/>
      <c r="C54" s="164"/>
      <c r="D54" s="164"/>
      <c r="E54" s="164"/>
      <c r="F54" s="164"/>
      <c r="G54" s="164"/>
      <c r="H54" s="164"/>
      <c r="I54" s="164"/>
      <c r="J54"/>
      <c r="K54"/>
      <c r="L54" s="12"/>
      <c r="U54"/>
      <c r="V54"/>
      <c r="W54"/>
      <c r="X54"/>
      <c r="Y54"/>
      <c r="Z54"/>
      <c r="AA54"/>
      <c r="AB54"/>
      <c r="AC54"/>
      <c r="AD54"/>
      <c r="AE54"/>
      <c r="AF54"/>
      <c r="AG54"/>
    </row>
    <row r="55" spans="1:33" s="10" customFormat="1" ht="13" x14ac:dyDescent="0.25">
      <c r="A55"/>
      <c r="B55"/>
      <c r="C55" s="191" t="s">
        <v>21</v>
      </c>
      <c r="D55" s="191"/>
      <c r="E55" s="191"/>
      <c r="F55" s="191"/>
      <c r="G55" s="191"/>
      <c r="H55" s="191"/>
      <c r="I55" s="191"/>
      <c r="J55"/>
      <c r="K55"/>
      <c r="L55" s="12"/>
      <c r="U55"/>
      <c r="V55"/>
      <c r="W55"/>
      <c r="X55"/>
      <c r="Y55"/>
      <c r="Z55"/>
      <c r="AA55"/>
      <c r="AB55"/>
      <c r="AC55"/>
      <c r="AD55"/>
      <c r="AE55"/>
      <c r="AF55"/>
      <c r="AG55"/>
    </row>
    <row r="56" spans="1:33" s="10" customFormat="1" ht="13" x14ac:dyDescent="0.25">
      <c r="A56"/>
      <c r="B56"/>
      <c r="C56"/>
      <c r="D56" s="12"/>
      <c r="E56" s="40"/>
      <c r="F56" s="13"/>
      <c r="G56"/>
      <c r="H56"/>
      <c r="I56"/>
      <c r="J56"/>
      <c r="K56"/>
      <c r="L56" s="12"/>
      <c r="U56"/>
      <c r="V56"/>
      <c r="W56"/>
      <c r="X56"/>
      <c r="Y56"/>
      <c r="Z56"/>
      <c r="AA56"/>
      <c r="AB56"/>
      <c r="AC56"/>
      <c r="AD56"/>
      <c r="AE56"/>
      <c r="AF56"/>
      <c r="AG56"/>
    </row>
    <row r="57" spans="1:33" s="10" customFormat="1" ht="13" x14ac:dyDescent="0.25">
      <c r="A57" s="107" t="s">
        <v>13</v>
      </c>
      <c r="B57"/>
      <c r="C57"/>
      <c r="D57"/>
      <c r="E57"/>
      <c r="F57"/>
      <c r="G57"/>
      <c r="H57"/>
      <c r="I57"/>
      <c r="J57"/>
      <c r="K57"/>
      <c r="L57" s="12"/>
      <c r="U57"/>
      <c r="V57"/>
      <c r="W57"/>
      <c r="X57"/>
      <c r="Y57"/>
      <c r="Z57"/>
      <c r="AA57"/>
      <c r="AB57"/>
      <c r="AC57"/>
      <c r="AD57"/>
      <c r="AE57"/>
      <c r="AF57"/>
      <c r="AG57"/>
    </row>
    <row r="58" spans="1:33" s="10" customFormat="1" x14ac:dyDescent="0.25">
      <c r="A58" s="182" t="s">
        <v>151</v>
      </c>
      <c r="B58" s="182"/>
      <c r="C58" s="182"/>
      <c r="D58" s="182"/>
      <c r="E58" s="182"/>
      <c r="F58" s="182"/>
      <c r="G58" s="182"/>
      <c r="H58" s="182"/>
      <c r="I58" s="182"/>
      <c r="J58" s="182"/>
      <c r="K58" s="182"/>
      <c r="L58" s="182"/>
      <c r="U58"/>
      <c r="V58"/>
      <c r="W58"/>
      <c r="X58"/>
      <c r="Y58"/>
      <c r="Z58"/>
      <c r="AA58"/>
      <c r="AB58"/>
      <c r="AC58"/>
      <c r="AD58"/>
      <c r="AE58"/>
      <c r="AF58"/>
      <c r="AG58"/>
    </row>
    <row r="59" spans="1:33" s="10" customFormat="1" x14ac:dyDescent="0.25">
      <c r="A59" s="182"/>
      <c r="B59" s="182"/>
      <c r="C59" s="182"/>
      <c r="D59" s="182"/>
      <c r="E59" s="182"/>
      <c r="F59" s="182"/>
      <c r="G59" s="182"/>
      <c r="H59" s="182"/>
      <c r="I59" s="182"/>
      <c r="J59" s="182"/>
      <c r="K59" s="182"/>
      <c r="L59" s="182"/>
      <c r="U59"/>
      <c r="V59"/>
      <c r="W59"/>
      <c r="X59"/>
      <c r="Y59"/>
      <c r="Z59"/>
      <c r="AA59"/>
      <c r="AB59"/>
      <c r="AC59"/>
      <c r="AD59"/>
      <c r="AE59"/>
      <c r="AF59"/>
      <c r="AG59"/>
    </row>
    <row r="60" spans="1:33" s="10" customFormat="1" x14ac:dyDescent="0.25">
      <c r="A60" s="182"/>
      <c r="B60" s="182"/>
      <c r="C60" s="182"/>
      <c r="D60" s="182"/>
      <c r="E60" s="182"/>
      <c r="F60" s="182"/>
      <c r="G60" s="182"/>
      <c r="H60" s="182"/>
      <c r="I60" s="182"/>
      <c r="J60" s="182"/>
      <c r="K60" s="182"/>
      <c r="L60" s="182"/>
      <c r="U60"/>
      <c r="V60"/>
      <c r="W60"/>
      <c r="X60"/>
      <c r="Y60"/>
      <c r="Z60"/>
      <c r="AA60"/>
      <c r="AB60"/>
      <c r="AC60"/>
      <c r="AD60"/>
      <c r="AE60"/>
      <c r="AF60"/>
      <c r="AG60"/>
    </row>
    <row r="61" spans="1:33" s="10" customFormat="1" x14ac:dyDescent="0.25">
      <c r="A61" s="129"/>
      <c r="B61" s="129"/>
      <c r="C61" s="129"/>
      <c r="D61" s="129"/>
      <c r="E61" s="129"/>
      <c r="F61" s="129"/>
      <c r="G61" s="129"/>
      <c r="H61" s="129"/>
      <c r="I61" s="129"/>
      <c r="J61" s="129"/>
      <c r="K61" s="129"/>
      <c r="L61" s="129"/>
      <c r="U61"/>
      <c r="V61"/>
      <c r="W61"/>
      <c r="X61"/>
      <c r="Y61"/>
      <c r="Z61"/>
      <c r="AA61"/>
      <c r="AB61"/>
      <c r="AC61"/>
      <c r="AD61"/>
      <c r="AE61"/>
      <c r="AF61"/>
      <c r="AG61"/>
    </row>
    <row r="62" spans="1:33" s="10" customFormat="1" x14ac:dyDescent="0.25">
      <c r="A62" s="129"/>
      <c r="B62" s="129"/>
      <c r="C62" s="130">
        <v>60</v>
      </c>
      <c r="D62" s="114" t="s">
        <v>33</v>
      </c>
      <c r="E62" s="129"/>
      <c r="F62" s="129"/>
      <c r="G62" s="129"/>
      <c r="H62" s="129"/>
      <c r="I62" s="129"/>
      <c r="J62" s="129"/>
      <c r="K62" s="129"/>
      <c r="L62" s="129"/>
      <c r="U62"/>
      <c r="V62"/>
      <c r="W62"/>
      <c r="X62"/>
      <c r="Y62"/>
      <c r="Z62"/>
      <c r="AA62"/>
      <c r="AB62"/>
      <c r="AC62"/>
      <c r="AD62"/>
      <c r="AE62"/>
      <c r="AF62"/>
      <c r="AG62"/>
    </row>
    <row r="63" spans="1:33" s="10" customFormat="1" x14ac:dyDescent="0.25">
      <c r="A63" s="129"/>
      <c r="B63" s="129"/>
      <c r="C63" s="131"/>
      <c r="D63" s="114"/>
      <c r="E63" s="129"/>
      <c r="F63" s="129"/>
      <c r="G63" s="129"/>
      <c r="H63" s="129"/>
      <c r="I63" s="129"/>
      <c r="J63" s="129"/>
      <c r="K63" s="129"/>
      <c r="L63" s="129"/>
      <c r="U63"/>
      <c r="V63"/>
      <c r="W63"/>
      <c r="X63"/>
      <c r="Y63"/>
      <c r="Z63"/>
      <c r="AA63"/>
      <c r="AB63"/>
      <c r="AC63"/>
      <c r="AD63"/>
      <c r="AE63"/>
      <c r="AF63"/>
      <c r="AG63"/>
    </row>
    <row r="64" spans="1:33" s="10" customFormat="1" x14ac:dyDescent="0.25">
      <c r="A64" s="129"/>
      <c r="B64" s="132" t="s">
        <v>139</v>
      </c>
      <c r="C64" s="131"/>
      <c r="D64" s="114"/>
      <c r="E64" s="129"/>
      <c r="F64" s="129"/>
      <c r="G64" s="129"/>
      <c r="H64" s="129"/>
      <c r="I64" s="129"/>
      <c r="J64" s="129"/>
      <c r="K64" s="129"/>
      <c r="L64" s="129"/>
      <c r="U64"/>
      <c r="V64"/>
      <c r="W64"/>
      <c r="X64"/>
      <c r="Y64"/>
      <c r="Z64"/>
      <c r="AA64"/>
      <c r="AB64"/>
      <c r="AC64"/>
      <c r="AD64"/>
      <c r="AE64"/>
      <c r="AF64"/>
      <c r="AG64"/>
    </row>
    <row r="65" spans="1:33" s="10" customFormat="1" x14ac:dyDescent="0.25">
      <c r="A65" s="129"/>
      <c r="B65" s="129"/>
      <c r="C65" s="131"/>
      <c r="D65" s="114"/>
      <c r="E65" s="129"/>
      <c r="F65" s="129"/>
      <c r="G65" s="129"/>
      <c r="H65" s="129"/>
      <c r="I65" s="129"/>
      <c r="J65" s="129"/>
      <c r="K65" s="129"/>
      <c r="L65" s="129"/>
      <c r="U65"/>
      <c r="V65"/>
      <c r="W65"/>
      <c r="X65"/>
      <c r="Y65"/>
      <c r="Z65"/>
      <c r="AA65"/>
      <c r="AB65"/>
      <c r="AC65"/>
      <c r="AD65"/>
      <c r="AE65"/>
      <c r="AF65"/>
      <c r="AG65"/>
    </row>
    <row r="66" spans="1:33" s="10" customFormat="1" ht="12.75" customHeight="1" x14ac:dyDescent="0.25">
      <c r="A66" s="129"/>
      <c r="B66" s="129"/>
      <c r="C66" s="131"/>
      <c r="D66" s="114"/>
      <c r="E66" s="193" t="str">
        <f>"("&amp;TEXT(E18,"0.00")&amp;")*(12)["&amp;TEXT(E29,"0.00")&amp;"* ("&amp;TEXT(E27,"0.00")&amp;"-("&amp;TEXT(E28,"0.00")&amp;"))*"&amp;TEXT(E20,"0.0E+00")&amp;"+"&amp;TEXT(E23,"0.0000")&amp;"]cos("&amp;TEXT(E19,"0.00")&amp;")"</f>
        <v>(170.00)*(12)[1.20* (110.00-(-10.00))*6.0E-06+0.0002]cos(20.00)</v>
      </c>
      <c r="F66" s="193"/>
      <c r="G66" s="193"/>
      <c r="H66" s="193"/>
      <c r="I66" s="193"/>
      <c r="J66" s="193"/>
      <c r="K66" s="193"/>
      <c r="L66" s="193"/>
      <c r="U66"/>
      <c r="V66"/>
      <c r="W66"/>
      <c r="X66"/>
      <c r="Y66"/>
      <c r="Z66"/>
      <c r="AA66"/>
      <c r="AB66"/>
      <c r="AC66"/>
      <c r="AD66"/>
      <c r="AE66"/>
      <c r="AF66"/>
      <c r="AG66"/>
    </row>
    <row r="67" spans="1:33" s="10" customFormat="1" x14ac:dyDescent="0.25">
      <c r="A67" s="129"/>
      <c r="B67" s="129"/>
      <c r="C67" s="131"/>
      <c r="D67" s="114"/>
      <c r="E67" s="129"/>
      <c r="F67" s="129"/>
      <c r="G67" s="129"/>
      <c r="H67" s="129"/>
      <c r="I67" s="129"/>
      <c r="J67" s="129"/>
      <c r="K67" s="129"/>
      <c r="L67" s="129"/>
      <c r="U67"/>
      <c r="V67"/>
      <c r="W67"/>
      <c r="X67"/>
      <c r="Y67"/>
      <c r="Z67"/>
      <c r="AA67"/>
      <c r="AB67"/>
      <c r="AC67"/>
      <c r="AD67"/>
      <c r="AE67"/>
      <c r="AF67"/>
      <c r="AG67"/>
    </row>
    <row r="68" spans="1:33" s="10" customFormat="1" x14ac:dyDescent="0.25">
      <c r="A68" s="129"/>
      <c r="B68" s="129"/>
      <c r="C68" s="131"/>
      <c r="D68" s="134">
        <f>E18*12*(E29*(E27-E28)*E20+E23)*COS(E19*PI()/180)</f>
        <v>2.0396592149730615</v>
      </c>
      <c r="E68" s="133" t="str">
        <f>IF(D68&gt;F68,"&gt;",IF(D68&lt;F68,"&lt;","="))</f>
        <v>&lt;</v>
      </c>
      <c r="F68" s="135">
        <f>E32</f>
        <v>4</v>
      </c>
      <c r="G68" s="160" t="str">
        <f>IF(D68&lt;F68, "OK", "FAILS")</f>
        <v>OK</v>
      </c>
      <c r="H68" s="129"/>
      <c r="I68" s="129"/>
      <c r="J68" s="129"/>
      <c r="K68" s="129"/>
      <c r="L68" s="129"/>
      <c r="U68"/>
      <c r="V68"/>
      <c r="W68"/>
      <c r="X68"/>
      <c r="Y68"/>
      <c r="Z68"/>
      <c r="AA68"/>
      <c r="AB68"/>
      <c r="AC68"/>
      <c r="AD68"/>
      <c r="AE68"/>
      <c r="AF68"/>
      <c r="AG68"/>
    </row>
    <row r="69" spans="1:33" s="10" customFormat="1" x14ac:dyDescent="0.25">
      <c r="A69" s="129"/>
      <c r="B69" s="129"/>
      <c r="C69" s="131"/>
      <c r="D69" s="114"/>
      <c r="E69" s="129"/>
      <c r="F69" s="129"/>
      <c r="G69" s="129"/>
      <c r="H69" s="129"/>
      <c r="I69" s="129"/>
      <c r="J69" s="129"/>
      <c r="K69" s="129"/>
      <c r="L69" s="129"/>
      <c r="U69"/>
      <c r="V69"/>
      <c r="W69"/>
      <c r="X69"/>
      <c r="Y69"/>
      <c r="Z69"/>
      <c r="AA69"/>
      <c r="AB69"/>
      <c r="AC69"/>
      <c r="AD69"/>
      <c r="AE69"/>
      <c r="AF69"/>
      <c r="AG69"/>
    </row>
    <row r="70" spans="1:33" s="10" customFormat="1" ht="13.5" x14ac:dyDescent="0.25">
      <c r="A70" s="109"/>
      <c r="B70" s="109" t="s">
        <v>152</v>
      </c>
      <c r="C70" s="109"/>
      <c r="D70" s="110"/>
      <c r="E70" s="136"/>
      <c r="F70" s="112"/>
      <c r="G70" s="109"/>
      <c r="H70" s="109"/>
      <c r="I70" s="109"/>
      <c r="J70" s="109"/>
      <c r="K70" s="109"/>
      <c r="L70" s="110"/>
      <c r="U70"/>
      <c r="V70"/>
      <c r="W70"/>
      <c r="X70"/>
      <c r="Y70"/>
      <c r="Z70"/>
      <c r="AA70"/>
      <c r="AB70"/>
      <c r="AC70"/>
      <c r="AD70"/>
      <c r="AE70"/>
      <c r="AF70"/>
      <c r="AG70"/>
    </row>
    <row r="71" spans="1:33" s="10" customFormat="1" x14ac:dyDescent="0.25">
      <c r="A71" s="109"/>
      <c r="B71" s="109"/>
      <c r="C71" s="110"/>
      <c r="D71" s="110"/>
      <c r="E71" s="137"/>
      <c r="F71" s="112"/>
      <c r="G71" s="112"/>
      <c r="H71" s="138"/>
      <c r="I71" s="109"/>
      <c r="J71" s="109"/>
      <c r="K71" s="109"/>
      <c r="L71" s="110"/>
      <c r="U71"/>
      <c r="V71"/>
      <c r="W71"/>
      <c r="X71"/>
      <c r="Y71"/>
      <c r="Z71"/>
      <c r="AA71"/>
      <c r="AB71"/>
      <c r="AC71"/>
      <c r="AD71"/>
      <c r="AE71"/>
      <c r="AF71"/>
      <c r="AG71"/>
    </row>
    <row r="72" spans="1:33" s="10" customFormat="1" x14ac:dyDescent="0.25">
      <c r="A72" s="109"/>
      <c r="B72" s="109"/>
      <c r="C72" s="110"/>
      <c r="D72" s="110"/>
      <c r="E72" s="139" t="str">
        <f>TEXT(C62,"0")&amp;" - ("&amp;TEXT(E28,"0")&amp;" ) = "</f>
        <v xml:space="preserve">60 - (-10 ) = </v>
      </c>
      <c r="F72" s="140">
        <f>C62-E28</f>
        <v>70</v>
      </c>
      <c r="G72" s="114" t="s">
        <v>33</v>
      </c>
      <c r="H72" s="141"/>
      <c r="I72" s="109"/>
      <c r="J72" s="109"/>
      <c r="K72" s="109"/>
      <c r="L72" s="110"/>
      <c r="U72"/>
      <c r="V72"/>
      <c r="W72"/>
      <c r="X72"/>
      <c r="Y72"/>
      <c r="Z72"/>
      <c r="AA72"/>
      <c r="AB72"/>
      <c r="AC72"/>
      <c r="AD72"/>
      <c r="AE72"/>
      <c r="AF72"/>
      <c r="AG72"/>
    </row>
    <row r="73" spans="1:33" s="10" customFormat="1" x14ac:dyDescent="0.25">
      <c r="A73" s="118"/>
      <c r="B73" s="109"/>
      <c r="C73" s="109"/>
      <c r="D73" s="142"/>
      <c r="E73" s="137"/>
      <c r="F73" s="112"/>
      <c r="G73" s="112"/>
      <c r="H73" s="109"/>
      <c r="I73" s="109"/>
      <c r="J73" s="109"/>
      <c r="K73" s="109"/>
      <c r="L73" s="110"/>
      <c r="U73"/>
      <c r="V73"/>
      <c r="W73"/>
      <c r="X73"/>
      <c r="Y73"/>
      <c r="Z73"/>
      <c r="AA73"/>
      <c r="AB73"/>
      <c r="AC73"/>
      <c r="AD73"/>
      <c r="AE73"/>
      <c r="AF73"/>
      <c r="AG73"/>
    </row>
    <row r="74" spans="1:33" s="10" customFormat="1" ht="13.5" x14ac:dyDescent="0.25">
      <c r="A74" s="143"/>
      <c r="B74" s="109" t="s">
        <v>153</v>
      </c>
      <c r="C74" s="109"/>
      <c r="D74" s="142"/>
      <c r="E74" s="137"/>
      <c r="F74" s="112"/>
      <c r="G74" s="112"/>
      <c r="H74" s="109"/>
      <c r="I74" s="109"/>
      <c r="J74" s="109"/>
      <c r="K74" s="109"/>
      <c r="L74" s="110"/>
      <c r="U74"/>
      <c r="V74"/>
      <c r="W74"/>
      <c r="X74"/>
      <c r="Y74"/>
      <c r="Z74"/>
      <c r="AA74"/>
      <c r="AB74"/>
      <c r="AC74"/>
      <c r="AD74"/>
      <c r="AE74"/>
      <c r="AF74"/>
      <c r="AG74"/>
    </row>
    <row r="75" spans="1:33" s="10" customFormat="1" x14ac:dyDescent="0.25">
      <c r="A75" s="109"/>
      <c r="B75" s="109"/>
      <c r="C75" s="109"/>
      <c r="D75" s="110"/>
      <c r="E75" s="144"/>
      <c r="F75" s="112"/>
      <c r="G75" s="112"/>
      <c r="H75" s="109"/>
      <c r="I75" s="109"/>
      <c r="J75" s="109"/>
      <c r="K75" s="109"/>
      <c r="L75" s="110"/>
      <c r="U75"/>
      <c r="V75"/>
      <c r="W75"/>
      <c r="X75"/>
      <c r="Y75"/>
      <c r="Z75"/>
      <c r="AA75"/>
      <c r="AB75"/>
      <c r="AC75"/>
      <c r="AD75"/>
      <c r="AE75"/>
      <c r="AF75"/>
      <c r="AG75"/>
    </row>
    <row r="76" spans="1:33" s="10" customFormat="1" x14ac:dyDescent="0.25">
      <c r="A76" s="109"/>
      <c r="B76" s="109"/>
      <c r="C76" s="109"/>
      <c r="D76" s="110"/>
      <c r="E76" s="145" t="str">
        <f>TEXT(E27,"0")&amp;" - ("&amp;TEXT(C62,"0")&amp;" ) = "</f>
        <v xml:space="preserve">110 - (60 ) = </v>
      </c>
      <c r="F76" s="140">
        <f>E27-C62</f>
        <v>50</v>
      </c>
      <c r="G76" s="114" t="s">
        <v>33</v>
      </c>
      <c r="H76" s="109"/>
      <c r="I76" s="109"/>
      <c r="J76" s="109"/>
      <c r="K76" s="109"/>
      <c r="L76" s="110"/>
      <c r="U76"/>
      <c r="V76"/>
      <c r="W76"/>
      <c r="X76"/>
      <c r="Y76"/>
      <c r="Z76"/>
      <c r="AA76"/>
      <c r="AB76"/>
      <c r="AC76"/>
      <c r="AD76"/>
      <c r="AE76"/>
      <c r="AF76"/>
      <c r="AG76"/>
    </row>
    <row r="77" spans="1:33" s="10" customFormat="1" x14ac:dyDescent="0.25">
      <c r="A77" s="109"/>
      <c r="B77" s="109"/>
      <c r="C77" s="109"/>
      <c r="D77" s="110"/>
      <c r="E77" s="144"/>
      <c r="F77" s="112"/>
      <c r="G77" s="112"/>
      <c r="H77" s="109"/>
      <c r="I77" s="109"/>
      <c r="J77" s="109"/>
      <c r="K77" s="109"/>
      <c r="L77" s="110"/>
      <c r="U77"/>
      <c r="V77"/>
      <c r="W77"/>
      <c r="X77"/>
      <c r="Y77"/>
      <c r="Z77"/>
      <c r="AA77"/>
      <c r="AB77"/>
      <c r="AC77"/>
      <c r="AD77"/>
      <c r="AE77"/>
      <c r="AF77"/>
      <c r="AG77"/>
    </row>
    <row r="78" spans="1:33" s="10" customFormat="1" ht="16.5" customHeight="1" x14ac:dyDescent="0.25">
      <c r="A78" s="109"/>
      <c r="B78" s="173" t="s">
        <v>154</v>
      </c>
      <c r="C78" s="173"/>
      <c r="D78" s="173"/>
      <c r="E78" s="173"/>
      <c r="F78" s="173"/>
      <c r="G78" s="173"/>
      <c r="H78" s="173"/>
      <c r="I78" s="173"/>
      <c r="J78" s="173"/>
      <c r="K78" s="173"/>
      <c r="L78" s="110"/>
      <c r="U78"/>
      <c r="V78"/>
      <c r="W78"/>
      <c r="X78"/>
      <c r="Y78"/>
      <c r="Z78"/>
      <c r="AA78"/>
      <c r="AB78"/>
      <c r="AC78"/>
      <c r="AD78"/>
      <c r="AE78"/>
      <c r="AF78"/>
      <c r="AG78"/>
    </row>
    <row r="79" spans="1:33" s="10" customFormat="1" ht="16.5" customHeight="1" x14ac:dyDescent="0.25">
      <c r="A79" s="109"/>
      <c r="B79" s="173"/>
      <c r="C79" s="173"/>
      <c r="D79" s="173"/>
      <c r="E79" s="173"/>
      <c r="F79" s="173"/>
      <c r="G79" s="173"/>
      <c r="H79" s="173"/>
      <c r="I79" s="173"/>
      <c r="J79" s="173"/>
      <c r="K79" s="173"/>
      <c r="L79" s="110"/>
      <c r="U79"/>
      <c r="V79"/>
      <c r="W79"/>
      <c r="X79"/>
      <c r="Y79"/>
      <c r="Z79"/>
      <c r="AA79"/>
      <c r="AB79"/>
      <c r="AC79"/>
      <c r="AD79"/>
      <c r="AE79"/>
      <c r="AF79"/>
      <c r="AG79"/>
    </row>
    <row r="80" spans="1:33" s="10" customFormat="1" x14ac:dyDescent="0.25">
      <c r="A80" s="109"/>
      <c r="B80" s="109"/>
      <c r="C80" s="109"/>
      <c r="D80" s="110"/>
      <c r="E80" s="144"/>
      <c r="F80" s="112"/>
      <c r="G80" s="112"/>
      <c r="H80" s="109"/>
      <c r="I80" s="109"/>
      <c r="J80" s="109"/>
      <c r="K80" s="109"/>
      <c r="L80" s="110"/>
      <c r="U80"/>
      <c r="V80"/>
      <c r="W80"/>
      <c r="X80"/>
      <c r="Y80"/>
      <c r="Z80"/>
      <c r="AA80"/>
      <c r="AB80"/>
      <c r="AC80"/>
      <c r="AD80"/>
      <c r="AE80"/>
      <c r="AF80"/>
      <c r="AG80"/>
    </row>
    <row r="81" spans="1:33" s="10" customFormat="1" x14ac:dyDescent="0.25">
      <c r="A81" s="109"/>
      <c r="B81" s="109"/>
      <c r="C81" s="109"/>
      <c r="D81" s="110"/>
      <c r="E81" s="146"/>
      <c r="F81" s="185" t="str">
        <f>"("&amp;TEXT(E18,"0.00")&amp;")*(12)["&amp;TEXT(E29,"0.00")&amp;"*"&amp;TEXT(F72,"0.00")&amp;"*"&amp;TEXT(E20,"0.0E+00")&amp;"+"&amp;TEXT(E23,"0.0000")&amp;"]cos("&amp;TEXT(E19,"0.00")&amp;")"</f>
        <v>(170.00)*(12)[1.20*70.00*6.0E-06+0.0002]cos(20.00)</v>
      </c>
      <c r="G81" s="173"/>
      <c r="H81" s="173"/>
      <c r="I81" s="173"/>
      <c r="J81" s="173"/>
      <c r="K81" s="186"/>
      <c r="L81" s="110"/>
      <c r="U81"/>
      <c r="V81"/>
      <c r="W81"/>
      <c r="X81"/>
      <c r="Y81"/>
      <c r="Z81"/>
      <c r="AA81"/>
      <c r="AB81"/>
      <c r="AC81"/>
      <c r="AD81"/>
      <c r="AE81"/>
      <c r="AF81"/>
      <c r="AG81"/>
    </row>
    <row r="82" spans="1:33" s="10" customFormat="1" x14ac:dyDescent="0.25">
      <c r="A82" s="109"/>
      <c r="B82" s="109"/>
      <c r="C82" s="109"/>
      <c r="D82" s="110"/>
      <c r="E82" s="144"/>
      <c r="F82" s="112"/>
      <c r="G82" s="112"/>
      <c r="H82" s="109"/>
      <c r="I82" s="109"/>
      <c r="J82" s="109"/>
      <c r="K82" s="109"/>
      <c r="L82" s="110"/>
      <c r="U82"/>
      <c r="V82"/>
      <c r="W82"/>
      <c r="X82"/>
      <c r="Y82"/>
      <c r="Z82"/>
      <c r="AA82"/>
      <c r="AB82"/>
      <c r="AC82"/>
      <c r="AD82"/>
      <c r="AE82"/>
      <c r="AF82"/>
      <c r="AG82"/>
    </row>
    <row r="83" spans="1:33" s="10" customFormat="1" x14ac:dyDescent="0.25">
      <c r="A83" s="109"/>
      <c r="B83" s="109"/>
      <c r="C83" s="109"/>
      <c r="D83" s="147">
        <f>E18*12*(E29*F72*E20+E23)*COS(E19*PI()/180)</f>
        <v>1.3495489542678902</v>
      </c>
      <c r="E83" s="144"/>
      <c r="F83" s="112"/>
      <c r="G83" s="112"/>
      <c r="H83" s="109"/>
      <c r="I83" s="109"/>
      <c r="J83" s="109"/>
      <c r="K83" s="109"/>
      <c r="L83" s="110"/>
      <c r="U83"/>
      <c r="V83"/>
      <c r="W83"/>
      <c r="X83"/>
      <c r="Y83"/>
      <c r="Z83"/>
      <c r="AA83"/>
      <c r="AB83"/>
      <c r="AC83"/>
      <c r="AD83"/>
      <c r="AE83"/>
      <c r="AF83"/>
      <c r="AG83"/>
    </row>
    <row r="84" spans="1:33" s="10" customFormat="1" x14ac:dyDescent="0.25">
      <c r="A84" s="109"/>
      <c r="B84" s="109"/>
      <c r="C84" s="109"/>
      <c r="D84" s="110"/>
      <c r="E84" s="144"/>
      <c r="F84" s="112"/>
      <c r="G84" s="112"/>
      <c r="H84" s="109"/>
      <c r="I84" s="109"/>
      <c r="J84" s="109"/>
      <c r="K84" s="109"/>
      <c r="L84" s="110"/>
      <c r="U84"/>
      <c r="V84"/>
      <c r="W84"/>
      <c r="X84"/>
      <c r="Y84"/>
      <c r="Z84"/>
      <c r="AA84"/>
      <c r="AB84"/>
      <c r="AC84"/>
      <c r="AD84"/>
      <c r="AE84"/>
      <c r="AF84"/>
      <c r="AG84"/>
    </row>
    <row r="85" spans="1:33" s="10" customFormat="1" x14ac:dyDescent="0.25">
      <c r="A85" s="109"/>
      <c r="B85" s="173" t="s">
        <v>155</v>
      </c>
      <c r="C85" s="173"/>
      <c r="D85" s="173"/>
      <c r="E85" s="173"/>
      <c r="F85" s="173"/>
      <c r="G85" s="173"/>
      <c r="H85" s="173"/>
      <c r="I85" s="173"/>
      <c r="J85" s="173"/>
      <c r="K85" s="173"/>
      <c r="L85" s="110"/>
      <c r="U85"/>
      <c r="V85"/>
      <c r="W85"/>
      <c r="X85"/>
      <c r="Y85"/>
      <c r="Z85"/>
      <c r="AA85"/>
      <c r="AB85"/>
      <c r="AC85"/>
      <c r="AD85"/>
      <c r="AE85"/>
      <c r="AF85"/>
      <c r="AG85"/>
    </row>
    <row r="86" spans="1:33" s="10" customFormat="1" x14ac:dyDescent="0.25">
      <c r="A86" s="109"/>
      <c r="B86" s="173"/>
      <c r="C86" s="173"/>
      <c r="D86" s="173"/>
      <c r="E86" s="173"/>
      <c r="F86" s="173"/>
      <c r="G86" s="173"/>
      <c r="H86" s="173"/>
      <c r="I86" s="173"/>
      <c r="J86" s="173"/>
      <c r="K86" s="173"/>
      <c r="L86" s="110"/>
      <c r="U86"/>
      <c r="V86"/>
      <c r="W86"/>
      <c r="X86"/>
      <c r="Y86"/>
      <c r="Z86"/>
      <c r="AA86"/>
      <c r="AB86"/>
      <c r="AC86"/>
      <c r="AD86"/>
      <c r="AE86"/>
      <c r="AF86"/>
      <c r="AG86"/>
    </row>
    <row r="87" spans="1:33" s="10" customFormat="1" x14ac:dyDescent="0.25">
      <c r="A87" s="109"/>
      <c r="B87" s="109"/>
      <c r="C87" s="109"/>
      <c r="D87" s="110"/>
      <c r="E87" s="144"/>
      <c r="F87" s="112"/>
      <c r="G87" s="112"/>
      <c r="H87" s="109"/>
      <c r="I87" s="109"/>
      <c r="J87" s="109"/>
      <c r="K87" s="109"/>
      <c r="L87" s="110"/>
      <c r="U87"/>
      <c r="V87"/>
      <c r="W87"/>
      <c r="X87"/>
      <c r="Y87"/>
      <c r="Z87"/>
      <c r="AA87"/>
      <c r="AB87"/>
      <c r="AC87"/>
      <c r="AD87"/>
      <c r="AE87"/>
      <c r="AF87"/>
      <c r="AG87"/>
    </row>
    <row r="88" spans="1:33" s="10" customFormat="1" x14ac:dyDescent="0.25">
      <c r="A88" s="109"/>
      <c r="B88" s="109"/>
      <c r="C88" s="109"/>
      <c r="D88" s="110"/>
      <c r="E88" s="148"/>
      <c r="F88" s="185" t="str">
        <f>"("&amp;TEXT(E18,"0.00")&amp;")*(12)["&amp;TEXT(E29,"0.00")&amp;"*"&amp;TEXT(F76,"0.00")&amp;"*"&amp;TEXT(E20,"0.0E+00")&amp;"-"&amp;TEXT(E23,"0.0000")&amp;"]cos("&amp;TEXT(E19,"0.00")&amp;")"</f>
        <v>(170.00)*(12)[1.20*50.00*6.0E-06-0.0002]cos(20.00)</v>
      </c>
      <c r="G88" s="173"/>
      <c r="H88" s="173"/>
      <c r="I88" s="173"/>
      <c r="J88" s="173"/>
      <c r="K88" s="186"/>
      <c r="L88" s="110"/>
      <c r="U88"/>
      <c r="V88"/>
      <c r="W88"/>
      <c r="X88"/>
      <c r="Y88"/>
      <c r="Z88"/>
      <c r="AA88"/>
      <c r="AB88"/>
      <c r="AC88"/>
      <c r="AD88"/>
      <c r="AE88"/>
      <c r="AF88"/>
      <c r="AG88"/>
    </row>
    <row r="89" spans="1:33" s="10" customFormat="1" x14ac:dyDescent="0.25">
      <c r="A89" s="109"/>
      <c r="B89" s="109"/>
      <c r="C89" s="109"/>
      <c r="D89" s="110"/>
      <c r="E89" s="144"/>
      <c r="F89" s="112"/>
      <c r="G89" s="112"/>
      <c r="H89" s="109"/>
      <c r="I89" s="109"/>
      <c r="J89" s="109"/>
      <c r="K89" s="109"/>
      <c r="L89" s="110"/>
      <c r="U89"/>
      <c r="V89"/>
      <c r="W89"/>
      <c r="X89"/>
      <c r="Y89"/>
      <c r="Z89"/>
      <c r="AA89"/>
      <c r="AB89"/>
      <c r="AC89"/>
      <c r="AD89"/>
      <c r="AE89"/>
      <c r="AF89"/>
      <c r="AG89"/>
    </row>
    <row r="90" spans="1:33" s="10" customFormat="1" x14ac:dyDescent="0.25">
      <c r="A90" s="109"/>
      <c r="B90" s="109"/>
      <c r="C90" s="109"/>
      <c r="D90" s="147">
        <f>E18*12*(E29*F76*E20-E23)*COS(E19*PI()/180)</f>
        <v>0.30671567142452055</v>
      </c>
      <c r="E90" s="144"/>
      <c r="F90" s="112"/>
      <c r="G90" s="112"/>
      <c r="H90" s="109"/>
      <c r="I90" s="109"/>
      <c r="J90" s="109"/>
      <c r="K90" s="109"/>
      <c r="L90" s="110"/>
      <c r="U90"/>
      <c r="V90"/>
      <c r="W90"/>
      <c r="X90"/>
      <c r="Y90"/>
      <c r="Z90"/>
      <c r="AA90"/>
      <c r="AB90"/>
      <c r="AC90"/>
      <c r="AD90"/>
      <c r="AE90"/>
      <c r="AF90"/>
      <c r="AG90"/>
    </row>
    <row r="91" spans="1:33" s="10" customFormat="1" x14ac:dyDescent="0.25">
      <c r="A91" s="109"/>
      <c r="B91" s="109"/>
      <c r="C91" s="109"/>
      <c r="D91" s="147"/>
      <c r="E91" s="144"/>
      <c r="F91" s="112"/>
      <c r="G91" s="112"/>
      <c r="H91" s="109"/>
      <c r="I91" s="109"/>
      <c r="J91" s="109"/>
      <c r="K91" s="109"/>
      <c r="L91" s="110"/>
      <c r="U91"/>
      <c r="V91"/>
      <c r="W91"/>
      <c r="X91"/>
      <c r="Y91"/>
      <c r="Z91"/>
      <c r="AA91"/>
      <c r="AB91"/>
      <c r="AC91"/>
      <c r="AD91"/>
      <c r="AE91"/>
      <c r="AF91"/>
      <c r="AG91"/>
    </row>
    <row r="92" spans="1:33" s="10" customFormat="1" x14ac:dyDescent="0.25">
      <c r="A92" s="109"/>
      <c r="B92" s="109" t="s">
        <v>140</v>
      </c>
      <c r="C92" s="109"/>
      <c r="D92" s="147"/>
      <c r="E92" s="144"/>
      <c r="F92" s="112"/>
      <c r="G92" s="112"/>
      <c r="H92" s="109"/>
      <c r="I92" s="109"/>
      <c r="J92" s="109"/>
      <c r="K92" s="109"/>
      <c r="L92" s="110"/>
      <c r="U92"/>
      <c r="V92"/>
      <c r="W92"/>
      <c r="X92"/>
      <c r="Y92"/>
      <c r="Z92"/>
      <c r="AA92"/>
      <c r="AB92"/>
      <c r="AC92"/>
      <c r="AD92"/>
      <c r="AE92"/>
      <c r="AF92"/>
      <c r="AG92"/>
    </row>
    <row r="93" spans="1:33" s="10" customFormat="1" x14ac:dyDescent="0.25">
      <c r="A93" s="109"/>
      <c r="B93" s="109"/>
      <c r="C93" s="109"/>
      <c r="D93" s="147"/>
      <c r="E93" s="144"/>
      <c r="F93" s="112"/>
      <c r="G93" s="112"/>
      <c r="H93" s="109"/>
      <c r="I93" s="109"/>
      <c r="J93" s="109"/>
      <c r="K93" s="109"/>
      <c r="L93" s="110"/>
      <c r="U93"/>
      <c r="V93"/>
      <c r="W93"/>
      <c r="X93"/>
      <c r="Y93"/>
      <c r="Z93"/>
      <c r="AA93"/>
      <c r="AB93"/>
      <c r="AC93"/>
      <c r="AD93"/>
      <c r="AE93"/>
      <c r="AF93"/>
      <c r="AG93"/>
    </row>
    <row r="94" spans="1:33" s="10" customFormat="1" x14ac:dyDescent="0.25">
      <c r="A94" s="109"/>
      <c r="B94" s="109"/>
      <c r="C94" s="109"/>
      <c r="D94" s="147"/>
      <c r="E94" s="187" t="str">
        <f>TEXT(D83,"0.00")&amp;" + "&amp;TEXT(D90,"0.00")&amp;" ="</f>
        <v>1.35 + 0.31 =</v>
      </c>
      <c r="F94" s="186"/>
      <c r="G94" s="134">
        <f>D83+D90</f>
        <v>1.6562646256924107</v>
      </c>
      <c r="H94" s="149" t="str">
        <f>IF(I94&gt;F68,"&gt;",IF(G94&lt;I94,"&lt;","="))</f>
        <v>&lt;</v>
      </c>
      <c r="I94" s="150">
        <v>3.5</v>
      </c>
      <c r="J94" s="109" t="str">
        <f>IF(G94&lt;I94, "OK", "FAILS")</f>
        <v>OK</v>
      </c>
      <c r="K94" s="109"/>
      <c r="L94" s="110"/>
      <c r="U94"/>
      <c r="V94"/>
      <c r="W94"/>
      <c r="X94"/>
      <c r="Y94"/>
      <c r="Z94"/>
      <c r="AA94"/>
      <c r="AB94"/>
      <c r="AC94"/>
      <c r="AD94"/>
      <c r="AE94"/>
      <c r="AF94"/>
      <c r="AG94"/>
    </row>
    <row r="95" spans="1:33" s="10" customFormat="1" x14ac:dyDescent="0.25">
      <c r="A95" s="109"/>
      <c r="B95" s="109"/>
      <c r="C95" s="109"/>
      <c r="D95" s="147"/>
      <c r="E95" s="144"/>
      <c r="F95" s="112"/>
      <c r="G95" s="112"/>
      <c r="H95" s="109"/>
      <c r="I95" s="109"/>
      <c r="J95" s="109"/>
      <c r="K95" s="109"/>
      <c r="L95" s="110"/>
      <c r="U95"/>
      <c r="V95"/>
      <c r="W95"/>
      <c r="X95"/>
      <c r="Y95"/>
      <c r="Z95"/>
      <c r="AA95"/>
      <c r="AB95"/>
      <c r="AC95"/>
      <c r="AD95"/>
      <c r="AE95"/>
      <c r="AF95"/>
      <c r="AG95"/>
    </row>
    <row r="96" spans="1:33" s="10" customFormat="1" x14ac:dyDescent="0.25">
      <c r="A96" s="109"/>
      <c r="B96" s="109"/>
      <c r="C96" s="109"/>
      <c r="D96" s="110"/>
      <c r="E96" s="144"/>
      <c r="F96" s="112"/>
      <c r="G96" s="112"/>
      <c r="H96" s="109"/>
      <c r="I96" s="109"/>
      <c r="J96" s="109"/>
      <c r="K96" s="109"/>
      <c r="L96" s="110"/>
      <c r="U96"/>
      <c r="V96"/>
      <c r="W96"/>
      <c r="X96"/>
      <c r="Y96"/>
      <c r="Z96"/>
      <c r="AA96"/>
      <c r="AB96"/>
      <c r="AC96"/>
      <c r="AD96"/>
      <c r="AE96"/>
      <c r="AF96"/>
      <c r="AG96"/>
    </row>
    <row r="97" spans="1:33" s="10" customFormat="1" x14ac:dyDescent="0.25">
      <c r="A97" s="109"/>
      <c r="B97" s="173" t="s">
        <v>141</v>
      </c>
      <c r="C97" s="173"/>
      <c r="D97" s="173"/>
      <c r="E97" s="173"/>
      <c r="F97" s="173"/>
      <c r="G97" s="173"/>
      <c r="H97" s="173"/>
      <c r="I97" s="173"/>
      <c r="J97" s="173"/>
      <c r="K97" s="173"/>
      <c r="L97" s="110"/>
      <c r="U97"/>
      <c r="V97"/>
      <c r="W97"/>
      <c r="X97"/>
      <c r="Y97"/>
      <c r="Z97"/>
      <c r="AA97"/>
      <c r="AB97"/>
      <c r="AC97"/>
      <c r="AD97"/>
      <c r="AE97"/>
      <c r="AF97"/>
      <c r="AG97"/>
    </row>
    <row r="98" spans="1:33" s="10" customFormat="1" x14ac:dyDescent="0.25">
      <c r="A98" s="109"/>
      <c r="B98" s="173"/>
      <c r="C98" s="173"/>
      <c r="D98" s="173"/>
      <c r="E98" s="173"/>
      <c r="F98" s="173"/>
      <c r="G98" s="173"/>
      <c r="H98" s="173"/>
      <c r="I98" s="173"/>
      <c r="J98" s="173"/>
      <c r="K98" s="173"/>
      <c r="L98" s="110"/>
      <c r="U98"/>
      <c r="V98"/>
      <c r="W98"/>
      <c r="X98"/>
      <c r="Y98"/>
      <c r="Z98"/>
      <c r="AA98"/>
      <c r="AB98"/>
      <c r="AC98"/>
      <c r="AD98"/>
      <c r="AE98"/>
      <c r="AF98"/>
      <c r="AG98"/>
    </row>
    <row r="99" spans="1:33" s="10" customFormat="1" x14ac:dyDescent="0.25">
      <c r="A99" s="109"/>
      <c r="B99" s="119"/>
      <c r="C99" s="119"/>
      <c r="D99" s="119"/>
      <c r="E99" s="119"/>
      <c r="F99" s="119"/>
      <c r="G99" s="119"/>
      <c r="H99" s="119"/>
      <c r="I99" s="119"/>
      <c r="J99" s="119"/>
      <c r="K99" s="119"/>
      <c r="L99" s="110"/>
      <c r="U99"/>
      <c r="V99"/>
      <c r="W99"/>
      <c r="X99"/>
      <c r="Y99"/>
      <c r="Z99"/>
      <c r="AA99"/>
      <c r="AB99"/>
      <c r="AC99"/>
      <c r="AD99"/>
      <c r="AE99"/>
      <c r="AF99"/>
      <c r="AG99"/>
    </row>
    <row r="100" spans="1:33" s="10" customFormat="1" x14ac:dyDescent="0.25">
      <c r="A100" s="109"/>
      <c r="B100" s="119"/>
      <c r="C100" s="173" t="s">
        <v>135</v>
      </c>
      <c r="D100" s="173"/>
      <c r="E100" s="173"/>
      <c r="F100" s="173"/>
      <c r="G100" s="173"/>
      <c r="H100" s="173"/>
      <c r="I100" s="173"/>
      <c r="J100" s="119"/>
      <c r="K100" s="119"/>
      <c r="L100" s="110"/>
      <c r="U100"/>
      <c r="V100"/>
      <c r="W100"/>
      <c r="X100"/>
      <c r="Y100"/>
      <c r="Z100"/>
      <c r="AA100"/>
      <c r="AB100"/>
      <c r="AC100"/>
      <c r="AD100"/>
      <c r="AE100"/>
      <c r="AF100"/>
      <c r="AG100"/>
    </row>
    <row r="101" spans="1:33" s="10" customFormat="1" x14ac:dyDescent="0.25">
      <c r="A101" s="109"/>
      <c r="B101" s="119"/>
      <c r="C101" s="173"/>
      <c r="D101" s="173"/>
      <c r="E101" s="173"/>
      <c r="F101" s="173"/>
      <c r="G101" s="173"/>
      <c r="H101" s="173"/>
      <c r="I101" s="173"/>
      <c r="J101" s="119"/>
      <c r="K101" s="119"/>
      <c r="L101" s="110"/>
      <c r="U101"/>
      <c r="V101"/>
      <c r="W101"/>
      <c r="X101"/>
      <c r="Y101"/>
      <c r="Z101"/>
      <c r="AA101"/>
      <c r="AB101"/>
      <c r="AC101"/>
      <c r="AD101"/>
      <c r="AE101"/>
      <c r="AF101"/>
      <c r="AG101"/>
    </row>
    <row r="102" spans="1:33" s="10" customFormat="1" x14ac:dyDescent="0.25">
      <c r="A102" s="109"/>
      <c r="B102" s="119"/>
      <c r="C102" s="173"/>
      <c r="D102" s="173"/>
      <c r="E102" s="173"/>
      <c r="F102" s="173"/>
      <c r="G102" s="173"/>
      <c r="H102" s="173"/>
      <c r="I102" s="173"/>
      <c r="J102" s="119"/>
      <c r="K102" s="119"/>
      <c r="L102" s="110"/>
      <c r="U102"/>
      <c r="V102"/>
      <c r="W102"/>
      <c r="X102"/>
      <c r="Y102"/>
      <c r="Z102"/>
      <c r="AA102"/>
      <c r="AB102"/>
      <c r="AC102"/>
      <c r="AD102"/>
      <c r="AE102"/>
      <c r="AF102"/>
      <c r="AG102"/>
    </row>
    <row r="103" spans="1:33" s="10" customFormat="1" x14ac:dyDescent="0.25">
      <c r="A103" s="109"/>
      <c r="B103" s="119"/>
      <c r="C103" s="119"/>
      <c r="D103" s="119"/>
      <c r="E103" s="119"/>
      <c r="F103" s="119"/>
      <c r="G103" s="119"/>
      <c r="H103" s="119"/>
      <c r="I103" s="119"/>
      <c r="J103" s="119"/>
      <c r="K103" s="119"/>
      <c r="L103" s="110"/>
      <c r="U103"/>
      <c r="V103"/>
      <c r="W103"/>
      <c r="X103"/>
      <c r="Y103"/>
      <c r="Z103"/>
      <c r="AA103"/>
      <c r="AB103"/>
      <c r="AC103"/>
      <c r="AD103"/>
      <c r="AE103"/>
      <c r="AF103"/>
      <c r="AG103"/>
    </row>
    <row r="104" spans="1:33" s="10" customFormat="1" x14ac:dyDescent="0.25">
      <c r="A104" s="109"/>
      <c r="B104" s="119"/>
      <c r="C104" s="119"/>
      <c r="D104" s="119"/>
      <c r="E104" s="189" t="str">
        <f>TEXT(E32,"0.00")&amp; " - "&amp;TEXT(D83,"0.00")&amp;" = "</f>
        <v xml:space="preserve">4.00 - 1.35 = </v>
      </c>
      <c r="F104" s="189"/>
      <c r="G104" s="151">
        <f>E32-D83</f>
        <v>2.65045104573211</v>
      </c>
      <c r="H104" s="119"/>
      <c r="I104" s="119"/>
      <c r="J104" s="119"/>
      <c r="K104" s="119"/>
      <c r="L104" s="110"/>
      <c r="U104"/>
      <c r="V104"/>
      <c r="W104"/>
      <c r="X104"/>
      <c r="Y104"/>
      <c r="Z104"/>
      <c r="AA104"/>
      <c r="AB104"/>
      <c r="AC104"/>
      <c r="AD104"/>
      <c r="AE104"/>
      <c r="AF104"/>
      <c r="AG104"/>
    </row>
    <row r="105" spans="1:33" s="10" customFormat="1" x14ac:dyDescent="0.25">
      <c r="A105" s="109"/>
      <c r="B105" s="109"/>
      <c r="C105" s="109"/>
      <c r="D105" s="142"/>
      <c r="E105" s="144"/>
      <c r="F105" s="142"/>
      <c r="G105" s="112"/>
      <c r="H105" s="109"/>
      <c r="I105" s="109"/>
      <c r="J105" s="109"/>
      <c r="K105" s="109"/>
      <c r="L105" s="110"/>
      <c r="U105"/>
      <c r="V105"/>
      <c r="W105"/>
      <c r="X105"/>
      <c r="Y105"/>
      <c r="Z105"/>
      <c r="AA105"/>
      <c r="AB105"/>
      <c r="AC105"/>
      <c r="AD105"/>
      <c r="AE105"/>
      <c r="AF105"/>
      <c r="AG105"/>
    </row>
    <row r="106" spans="1:33" s="10" customFormat="1" x14ac:dyDescent="0.25">
      <c r="A106" s="109"/>
      <c r="B106" s="109"/>
      <c r="C106" s="173" t="s">
        <v>136</v>
      </c>
      <c r="D106" s="173"/>
      <c r="E106" s="173"/>
      <c r="F106" s="173"/>
      <c r="G106" s="173"/>
      <c r="H106" s="173"/>
      <c r="I106" s="173"/>
      <c r="J106" s="109"/>
      <c r="K106" s="109"/>
      <c r="L106" s="110"/>
      <c r="U106"/>
      <c r="V106"/>
      <c r="W106"/>
      <c r="X106"/>
      <c r="Y106"/>
      <c r="Z106"/>
      <c r="AA106"/>
      <c r="AB106"/>
      <c r="AC106"/>
      <c r="AD106"/>
      <c r="AE106"/>
      <c r="AF106"/>
      <c r="AG106"/>
    </row>
    <row r="107" spans="1:33" s="10" customFormat="1" x14ac:dyDescent="0.25">
      <c r="A107" s="109"/>
      <c r="B107" s="109"/>
      <c r="C107" s="173"/>
      <c r="D107" s="173"/>
      <c r="E107" s="173"/>
      <c r="F107" s="173"/>
      <c r="G107" s="173"/>
      <c r="H107" s="173"/>
      <c r="I107" s="173"/>
      <c r="J107" s="109"/>
      <c r="K107" s="109"/>
      <c r="L107" s="110"/>
      <c r="U107"/>
      <c r="V107"/>
      <c r="W107"/>
      <c r="X107"/>
      <c r="Y107"/>
      <c r="Z107"/>
      <c r="AA107"/>
      <c r="AB107"/>
      <c r="AC107"/>
      <c r="AD107"/>
      <c r="AE107"/>
      <c r="AF107"/>
      <c r="AG107"/>
    </row>
    <row r="108" spans="1:33" s="10" customFormat="1" x14ac:dyDescent="0.25">
      <c r="A108" s="109"/>
      <c r="B108" s="109"/>
      <c r="C108" s="173"/>
      <c r="D108" s="173"/>
      <c r="E108" s="173"/>
      <c r="F108" s="173"/>
      <c r="G108" s="173"/>
      <c r="H108" s="173"/>
      <c r="I108" s="173"/>
      <c r="J108" s="109"/>
      <c r="K108" s="109"/>
      <c r="L108" s="110"/>
      <c r="U108"/>
      <c r="V108"/>
      <c r="W108"/>
      <c r="X108"/>
      <c r="Y108"/>
      <c r="Z108"/>
      <c r="AA108"/>
      <c r="AB108"/>
      <c r="AC108"/>
      <c r="AD108"/>
      <c r="AE108"/>
      <c r="AF108"/>
      <c r="AG108"/>
    </row>
    <row r="109" spans="1:33" s="10" customFormat="1" x14ac:dyDescent="0.25">
      <c r="A109" s="109"/>
      <c r="B109" s="119"/>
      <c r="C109" s="119"/>
      <c r="D109" s="119"/>
      <c r="E109" s="119"/>
      <c r="F109" s="119"/>
      <c r="G109" s="119"/>
      <c r="H109" s="119"/>
      <c r="I109" s="119"/>
      <c r="J109" s="119"/>
      <c r="K109" s="119"/>
      <c r="L109" s="110"/>
      <c r="U109"/>
      <c r="V109"/>
      <c r="W109"/>
      <c r="X109"/>
      <c r="Y109"/>
      <c r="Z109"/>
      <c r="AA109"/>
      <c r="AB109"/>
      <c r="AC109"/>
      <c r="AD109"/>
      <c r="AE109"/>
      <c r="AF109"/>
      <c r="AG109"/>
    </row>
    <row r="110" spans="1:33" s="10" customFormat="1" x14ac:dyDescent="0.25">
      <c r="A110" s="109"/>
      <c r="B110" s="109"/>
      <c r="C110" s="109"/>
      <c r="D110" s="142"/>
      <c r="E110" s="187" t="str">
        <f>TEXT(E33,"0.00")&amp;" + "&amp;TEXT(D90,"0.00")&amp;" = "</f>
        <v xml:space="preserve">0.50 + 0.31 = </v>
      </c>
      <c r="F110" s="188"/>
      <c r="G110" s="152">
        <f>E33+D90</f>
        <v>0.8067156714245205</v>
      </c>
      <c r="H110" s="109"/>
      <c r="I110" s="109"/>
      <c r="J110" s="109"/>
      <c r="K110" s="109"/>
      <c r="L110" s="110"/>
      <c r="U110"/>
      <c r="V110"/>
      <c r="W110"/>
      <c r="X110"/>
      <c r="Y110"/>
      <c r="Z110"/>
      <c r="AA110"/>
      <c r="AB110"/>
      <c r="AC110"/>
      <c r="AD110"/>
      <c r="AE110"/>
      <c r="AF110"/>
      <c r="AG110"/>
    </row>
    <row r="111" spans="1:33" s="10" customFormat="1" x14ac:dyDescent="0.25">
      <c r="A111" s="109"/>
      <c r="B111" s="109"/>
      <c r="C111" s="109"/>
      <c r="D111" s="142"/>
      <c r="E111" s="144"/>
      <c r="F111" s="142"/>
      <c r="G111" s="112"/>
      <c r="H111" s="109"/>
      <c r="I111" s="109"/>
      <c r="J111" s="109"/>
      <c r="K111" s="109"/>
      <c r="L111" s="110"/>
      <c r="U111"/>
      <c r="V111"/>
      <c r="W111"/>
      <c r="X111"/>
      <c r="Y111"/>
      <c r="Z111"/>
      <c r="AA111"/>
      <c r="AB111"/>
      <c r="AC111"/>
      <c r="AD111"/>
      <c r="AE111"/>
      <c r="AF111"/>
      <c r="AG111"/>
    </row>
    <row r="112" spans="1:33" s="10" customFormat="1" ht="12.75" customHeight="1" x14ac:dyDescent="0.25">
      <c r="A112" s="109"/>
      <c r="B112" s="192" t="s">
        <v>156</v>
      </c>
      <c r="C112" s="186"/>
      <c r="D112" s="186"/>
      <c r="E112" s="186"/>
      <c r="F112" s="186"/>
      <c r="G112" s="186"/>
      <c r="H112" s="186"/>
      <c r="I112" s="186"/>
      <c r="J112" s="186"/>
      <c r="K112" s="186"/>
      <c r="L112" s="110"/>
      <c r="U112"/>
      <c r="V112"/>
      <c r="W112"/>
      <c r="X112"/>
      <c r="Y112"/>
      <c r="Z112"/>
      <c r="AA112"/>
      <c r="AB112"/>
      <c r="AC112"/>
      <c r="AD112"/>
      <c r="AE112"/>
      <c r="AF112"/>
      <c r="AG112"/>
    </row>
    <row r="113" spans="1:33" s="10" customFormat="1" x14ac:dyDescent="0.25">
      <c r="A113" s="109"/>
      <c r="B113" s="186"/>
      <c r="C113" s="186"/>
      <c r="D113" s="186"/>
      <c r="E113" s="186"/>
      <c r="F113" s="186"/>
      <c r="G113" s="186"/>
      <c r="H113" s="186"/>
      <c r="I113" s="186"/>
      <c r="J113" s="186"/>
      <c r="K113" s="186"/>
      <c r="L113" s="110"/>
      <c r="U113"/>
      <c r="V113"/>
      <c r="W113"/>
      <c r="X113"/>
      <c r="Y113"/>
      <c r="Z113"/>
      <c r="AA113"/>
      <c r="AB113"/>
      <c r="AC113"/>
      <c r="AD113"/>
      <c r="AE113"/>
      <c r="AF113"/>
      <c r="AG113"/>
    </row>
    <row r="114" spans="1:33" s="10" customFormat="1" x14ac:dyDescent="0.25">
      <c r="A114" s="109"/>
      <c r="B114" s="186"/>
      <c r="C114" s="186"/>
      <c r="D114" s="186"/>
      <c r="E114" s="186"/>
      <c r="F114" s="186"/>
      <c r="G114" s="186"/>
      <c r="H114" s="186"/>
      <c r="I114" s="186"/>
      <c r="J114" s="186"/>
      <c r="K114" s="186"/>
      <c r="L114" s="110"/>
      <c r="U114"/>
      <c r="V114"/>
      <c r="W114"/>
      <c r="X114"/>
      <c r="Y114"/>
      <c r="Z114"/>
      <c r="AA114"/>
      <c r="AB114"/>
      <c r="AC114"/>
      <c r="AD114"/>
      <c r="AE114"/>
      <c r="AF114"/>
      <c r="AG114"/>
    </row>
    <row r="115" spans="1:33" s="10" customFormat="1" ht="12.75" customHeight="1" x14ac:dyDescent="0.25">
      <c r="A115" s="109"/>
      <c r="B115" s="186"/>
      <c r="C115" s="186"/>
      <c r="D115" s="186"/>
      <c r="E115" s="186"/>
      <c r="F115" s="186"/>
      <c r="G115" s="186"/>
      <c r="H115" s="186"/>
      <c r="I115" s="186"/>
      <c r="J115" s="186"/>
      <c r="K115" s="186"/>
      <c r="L115" s="110"/>
      <c r="M115" s="10" t="s">
        <v>129</v>
      </c>
      <c r="U115"/>
      <c r="V115"/>
      <c r="W115"/>
      <c r="X115"/>
      <c r="Y115"/>
      <c r="Z115"/>
      <c r="AA115"/>
      <c r="AB115"/>
      <c r="AC115"/>
      <c r="AD115"/>
      <c r="AE115"/>
      <c r="AF115"/>
      <c r="AG115"/>
    </row>
    <row r="116" spans="1:33" s="10" customFormat="1" x14ac:dyDescent="0.25">
      <c r="A116" s="109"/>
      <c r="B116" s="186"/>
      <c r="C116" s="186"/>
      <c r="D116" s="186"/>
      <c r="E116" s="186"/>
      <c r="F116" s="186"/>
      <c r="G116" s="186"/>
      <c r="H116" s="186"/>
      <c r="I116" s="186"/>
      <c r="J116" s="186"/>
      <c r="K116" s="186"/>
      <c r="L116" s="110"/>
      <c r="U116"/>
      <c r="V116"/>
      <c r="W116"/>
      <c r="X116"/>
      <c r="Y116"/>
      <c r="Z116"/>
      <c r="AA116"/>
      <c r="AB116"/>
      <c r="AC116"/>
      <c r="AD116"/>
      <c r="AE116"/>
      <c r="AF116"/>
      <c r="AG116"/>
    </row>
    <row r="117" spans="1:33" s="10" customFormat="1" x14ac:dyDescent="0.25">
      <c r="A117" s="109"/>
      <c r="B117" s="109"/>
      <c r="C117" s="109"/>
      <c r="D117" s="109"/>
      <c r="E117" s="109"/>
      <c r="F117" s="109"/>
      <c r="G117" s="109"/>
      <c r="H117" s="109"/>
      <c r="I117" s="109"/>
      <c r="J117" s="109"/>
      <c r="K117" s="109"/>
      <c r="L117" s="110"/>
      <c r="U117"/>
      <c r="V117"/>
      <c r="W117"/>
      <c r="X117"/>
      <c r="Y117"/>
      <c r="Z117"/>
      <c r="AA117"/>
      <c r="AB117"/>
      <c r="AC117"/>
      <c r="AD117"/>
      <c r="AE117"/>
      <c r="AF117"/>
      <c r="AG117"/>
    </row>
    <row r="118" spans="1:33" s="10" customFormat="1" x14ac:dyDescent="0.25">
      <c r="A118" s="109"/>
      <c r="B118" s="109"/>
      <c r="C118" s="109"/>
      <c r="D118" s="109"/>
      <c r="E118" s="109" t="str">
        <f>"("&amp;TEXT(G104,"0.00")&amp;" + "&amp;TEXT(G110,"0.00")&amp;") / 2 = "</f>
        <v xml:space="preserve">(2.65 + 0.81) / 2 = </v>
      </c>
      <c r="F118" s="109"/>
      <c r="G118" s="153">
        <f>(G104+G110)/2</f>
        <v>1.7285833585783152</v>
      </c>
      <c r="H118" s="109"/>
      <c r="I118" s="109"/>
      <c r="J118" s="109"/>
      <c r="K118" s="109"/>
      <c r="L118" s="110"/>
      <c r="U118"/>
      <c r="V118"/>
      <c r="W118"/>
      <c r="X118"/>
      <c r="Y118"/>
      <c r="Z118"/>
      <c r="AA118"/>
      <c r="AB118"/>
      <c r="AC118"/>
      <c r="AD118"/>
      <c r="AE118"/>
      <c r="AF118"/>
      <c r="AG118"/>
    </row>
    <row r="119" spans="1:33" s="10" customFormat="1" x14ac:dyDescent="0.25">
      <c r="A119" s="109"/>
      <c r="B119" s="109"/>
      <c r="C119" s="109"/>
      <c r="D119" s="109"/>
      <c r="E119" s="109"/>
      <c r="F119" s="109"/>
      <c r="G119" s="109"/>
      <c r="H119" s="109"/>
      <c r="I119" s="109"/>
      <c r="J119" s="109"/>
      <c r="K119" s="109"/>
      <c r="L119" s="110"/>
      <c r="U119"/>
      <c r="V119"/>
      <c r="W119"/>
      <c r="X119"/>
      <c r="Y119"/>
      <c r="Z119"/>
      <c r="AA119"/>
      <c r="AB119"/>
      <c r="AC119"/>
      <c r="AD119"/>
      <c r="AE119"/>
      <c r="AF119"/>
      <c r="AG119"/>
    </row>
    <row r="120" spans="1:33" s="10" customFormat="1" x14ac:dyDescent="0.25">
      <c r="A120" s="109"/>
      <c r="B120" s="109"/>
      <c r="C120" s="154"/>
      <c r="D120" s="154"/>
      <c r="E120" s="154"/>
      <c r="F120" s="154"/>
      <c r="G120" s="154"/>
      <c r="H120" s="154"/>
      <c r="I120" s="154"/>
      <c r="J120" s="109"/>
      <c r="K120" s="109"/>
      <c r="L120" s="110"/>
      <c r="U120"/>
      <c r="V120"/>
      <c r="W120"/>
      <c r="X120"/>
      <c r="Y120"/>
      <c r="Z120"/>
      <c r="AA120"/>
      <c r="AB120"/>
      <c r="AC120"/>
      <c r="AD120"/>
      <c r="AE120"/>
      <c r="AF120"/>
      <c r="AG120"/>
    </row>
    <row r="121" spans="1:33" s="10" customFormat="1" x14ac:dyDescent="0.25">
      <c r="A121" s="109"/>
      <c r="B121" s="109"/>
      <c r="C121" s="109"/>
      <c r="D121" s="142"/>
      <c r="E121" s="152">
        <f>G118</f>
        <v>1.7285833585783152</v>
      </c>
      <c r="F121" s="153" t="str">
        <f>IF(E121&gt;H121,"&gt;",IF(E121&lt;H121,"&lt;","="))</f>
        <v>&gt;</v>
      </c>
      <c r="G121" s="153">
        <f>E34</f>
        <v>1.5</v>
      </c>
      <c r="H121" s="153"/>
      <c r="I121" s="199" t="str">
        <f>IF(E121&gt;G121,"OK","Wait")</f>
        <v>OK</v>
      </c>
      <c r="J121" s="200"/>
      <c r="K121" s="149"/>
      <c r="L121" s="110"/>
      <c r="M121" s="10" t="s">
        <v>130</v>
      </c>
      <c r="U121"/>
      <c r="V121"/>
      <c r="W121"/>
      <c r="X121"/>
      <c r="Y121"/>
      <c r="Z121"/>
      <c r="AA121"/>
      <c r="AB121"/>
      <c r="AC121"/>
      <c r="AD121"/>
      <c r="AE121"/>
      <c r="AF121"/>
      <c r="AG121"/>
    </row>
    <row r="122" spans="1:33" s="10" customFormat="1" x14ac:dyDescent="0.25">
      <c r="A122" s="109"/>
      <c r="B122" s="109"/>
      <c r="C122" s="109"/>
      <c r="D122" s="142"/>
      <c r="E122" s="144"/>
      <c r="F122" s="142"/>
      <c r="G122" s="112"/>
      <c r="H122" s="109"/>
      <c r="I122" s="109"/>
      <c r="J122" s="109"/>
      <c r="K122" s="109"/>
      <c r="L122" s="110"/>
      <c r="U122"/>
      <c r="V122"/>
      <c r="W122"/>
      <c r="X122"/>
      <c r="Y122"/>
      <c r="Z122"/>
      <c r="AA122"/>
      <c r="AB122"/>
      <c r="AC122"/>
      <c r="AD122"/>
      <c r="AE122"/>
      <c r="AF122"/>
      <c r="AG122"/>
    </row>
    <row r="123" spans="1:33" s="10" customFormat="1" ht="12.75" customHeight="1" x14ac:dyDescent="0.25">
      <c r="A123" s="109"/>
      <c r="B123" s="173" t="s">
        <v>142</v>
      </c>
      <c r="C123" s="186"/>
      <c r="D123" s="186"/>
      <c r="E123" s="186"/>
      <c r="F123" s="186"/>
      <c r="G123" s="186"/>
      <c r="H123" s="186"/>
      <c r="I123" s="186"/>
      <c r="J123" s="186"/>
      <c r="K123" s="186"/>
      <c r="L123" s="110"/>
      <c r="U123"/>
      <c r="V123"/>
      <c r="W123"/>
      <c r="X123"/>
      <c r="Y123"/>
      <c r="Z123"/>
      <c r="AA123"/>
      <c r="AB123"/>
      <c r="AC123"/>
      <c r="AD123"/>
      <c r="AE123"/>
      <c r="AF123"/>
      <c r="AG123"/>
    </row>
    <row r="124" spans="1:33" s="10" customFormat="1" x14ac:dyDescent="0.25">
      <c r="A124" s="109"/>
      <c r="B124" s="186"/>
      <c r="C124" s="186"/>
      <c r="D124" s="186"/>
      <c r="E124" s="186"/>
      <c r="F124" s="186"/>
      <c r="G124" s="186"/>
      <c r="H124" s="186"/>
      <c r="I124" s="186"/>
      <c r="J124" s="186"/>
      <c r="K124" s="186"/>
      <c r="L124" s="110"/>
      <c r="U124"/>
      <c r="V124"/>
      <c r="W124"/>
      <c r="X124"/>
      <c r="Y124"/>
      <c r="Z124"/>
      <c r="AA124"/>
      <c r="AB124"/>
      <c r="AC124"/>
      <c r="AD124"/>
      <c r="AE124"/>
      <c r="AF124"/>
      <c r="AG124"/>
    </row>
    <row r="125" spans="1:33" s="10" customFormat="1" x14ac:dyDescent="0.25">
      <c r="A125" s="109"/>
      <c r="B125" s="109"/>
      <c r="C125" s="109"/>
      <c r="D125" s="109"/>
      <c r="E125" s="109"/>
      <c r="F125" s="109"/>
      <c r="G125" s="109"/>
      <c r="H125" s="109"/>
      <c r="I125" s="109"/>
      <c r="J125" s="109"/>
      <c r="K125" s="109"/>
      <c r="L125" s="110"/>
      <c r="U125"/>
      <c r="V125"/>
      <c r="W125"/>
      <c r="X125"/>
      <c r="Y125"/>
      <c r="Z125"/>
      <c r="AA125"/>
      <c r="AB125"/>
      <c r="AC125"/>
      <c r="AD125"/>
      <c r="AE125"/>
      <c r="AF125"/>
      <c r="AG125"/>
    </row>
    <row r="126" spans="1:33" s="10" customFormat="1" x14ac:dyDescent="0.25">
      <c r="A126" s="109"/>
      <c r="B126" s="109"/>
      <c r="C126" s="109"/>
      <c r="D126" s="110"/>
      <c r="E126" s="201" t="str">
        <f>"2*"&amp;TEXT(E35,"0.00")&amp;" + "&amp;TEXT(G118,"0.00")&amp;" ="</f>
        <v>2*1.25 + 1.73 =</v>
      </c>
      <c r="F126" s="200"/>
      <c r="G126" s="134">
        <f>2*E35+G118</f>
        <v>4.228583358578315</v>
      </c>
      <c r="H126" s="109"/>
      <c r="I126" s="109"/>
      <c r="J126" s="109"/>
      <c r="K126" s="109"/>
      <c r="L126" s="110"/>
      <c r="U126"/>
      <c r="V126"/>
      <c r="W126"/>
      <c r="X126"/>
      <c r="Y126"/>
      <c r="Z126"/>
      <c r="AA126"/>
      <c r="AB126"/>
      <c r="AC126"/>
      <c r="AD126"/>
      <c r="AE126"/>
      <c r="AF126"/>
      <c r="AG126"/>
    </row>
    <row r="127" spans="1:33" s="10" customFormat="1" x14ac:dyDescent="0.25">
      <c r="A127" s="109"/>
      <c r="B127" s="109"/>
      <c r="C127" s="142"/>
      <c r="D127" s="142"/>
      <c r="E127" s="144"/>
      <c r="F127" s="142"/>
      <c r="G127" s="112"/>
      <c r="H127" s="109"/>
      <c r="I127" s="109"/>
      <c r="J127" s="109"/>
      <c r="K127" s="109"/>
      <c r="L127" s="110"/>
      <c r="U127"/>
      <c r="V127"/>
      <c r="W127"/>
      <c r="X127"/>
      <c r="Y127"/>
      <c r="Z127"/>
      <c r="AA127"/>
      <c r="AB127"/>
      <c r="AC127"/>
      <c r="AD127"/>
      <c r="AE127"/>
      <c r="AF127"/>
      <c r="AG127"/>
    </row>
    <row r="128" spans="1:33" s="10" customFormat="1" x14ac:dyDescent="0.25">
      <c r="A128" s="118" t="s">
        <v>112</v>
      </c>
      <c r="B128" s="109"/>
      <c r="C128" s="109"/>
      <c r="D128" s="142"/>
      <c r="E128" s="144"/>
      <c r="F128" s="142"/>
      <c r="G128" s="112"/>
      <c r="H128" s="109"/>
      <c r="I128" s="109"/>
      <c r="J128" s="109"/>
      <c r="K128" s="109"/>
      <c r="L128" s="110"/>
      <c r="U128"/>
      <c r="V128"/>
      <c r="W128"/>
      <c r="X128"/>
      <c r="Y128"/>
      <c r="Z128"/>
      <c r="AA128"/>
      <c r="AB128"/>
      <c r="AC128"/>
      <c r="AD128"/>
      <c r="AE128"/>
      <c r="AF128"/>
      <c r="AG128"/>
    </row>
    <row r="129" spans="1:33" s="10" customFormat="1" x14ac:dyDescent="0.25">
      <c r="A129" s="109"/>
      <c r="B129" s="109"/>
      <c r="C129" s="109"/>
      <c r="D129" s="142"/>
      <c r="E129" s="144"/>
      <c r="F129" s="142"/>
      <c r="G129" s="112"/>
      <c r="H129" s="109"/>
      <c r="I129" s="109"/>
      <c r="J129" s="109"/>
      <c r="K129" s="109"/>
      <c r="L129" s="110"/>
      <c r="U129"/>
      <c r="V129"/>
      <c r="W129"/>
      <c r="X129"/>
      <c r="Y129"/>
      <c r="Z129"/>
      <c r="AA129"/>
      <c r="AB129"/>
      <c r="AC129"/>
      <c r="AD129"/>
      <c r="AE129"/>
      <c r="AF129"/>
      <c r="AG129"/>
    </row>
    <row r="130" spans="1:33" s="10" customFormat="1" x14ac:dyDescent="0.25">
      <c r="A130" s="109"/>
      <c r="B130" s="109"/>
      <c r="C130" s="196" t="s">
        <v>157</v>
      </c>
      <c r="D130" s="197"/>
      <c r="E130" s="198"/>
      <c r="F130" s="172"/>
      <c r="G130" s="169"/>
      <c r="H130" s="171" t="s">
        <v>109</v>
      </c>
      <c r="I130" s="171" t="s">
        <v>110</v>
      </c>
      <c r="J130" s="109"/>
      <c r="K130" s="109"/>
      <c r="L130" s="110"/>
      <c r="U130"/>
      <c r="V130"/>
      <c r="W130"/>
      <c r="X130"/>
      <c r="Y130"/>
      <c r="Z130"/>
      <c r="AA130"/>
      <c r="AB130"/>
      <c r="AC130"/>
      <c r="AD130"/>
      <c r="AE130"/>
      <c r="AF130"/>
      <c r="AG130"/>
    </row>
    <row r="131" spans="1:33" s="10" customFormat="1" x14ac:dyDescent="0.25">
      <c r="A131" s="109"/>
      <c r="B131" s="109"/>
      <c r="C131" s="196"/>
      <c r="D131" s="197"/>
      <c r="E131" s="171"/>
      <c r="F131" s="172"/>
      <c r="G131" s="170"/>
      <c r="H131" s="171"/>
      <c r="I131" s="171"/>
      <c r="J131" s="109"/>
      <c r="K131" s="109"/>
      <c r="L131" s="110"/>
      <c r="U131"/>
      <c r="V131"/>
      <c r="W131"/>
      <c r="X131"/>
      <c r="Y131"/>
      <c r="Z131"/>
      <c r="AA131"/>
      <c r="AB131"/>
      <c r="AC131"/>
      <c r="AD131"/>
      <c r="AE131"/>
      <c r="AF131"/>
      <c r="AG131"/>
    </row>
    <row r="132" spans="1:33" s="10" customFormat="1" x14ac:dyDescent="0.25">
      <c r="A132" s="109"/>
      <c r="B132" s="109"/>
      <c r="C132" s="155">
        <v>-30</v>
      </c>
      <c r="D132" s="155">
        <f>C132-($E$28)</f>
        <v>-20</v>
      </c>
      <c r="E132" s="156">
        <f>$E$27-C132</f>
        <v>140</v>
      </c>
      <c r="F132" s="157">
        <f>+IF($E$32-12*$E$18*($E$29*$E$20*D132+$E$23)*COS($E$19*PI()/180)&gt;=$E$33,$E$32-12*$E$18*($E$29*$E$20*D132+$E$23)*COS($E$19*PI()/180),"Too Small")</f>
        <v>3.892649515001418</v>
      </c>
      <c r="G132" s="158">
        <f t="shared" ref="G132:G146" si="0">+IF($E$33+12*$E$18*($E$29*$E$20*E132-$E$23)*COS($E$19*PI()/180)&gt;=0,$E$33+12*$E$18*($E$29*$E$20*E132-$E$23)*COS($E$19*PI()/180),"Too Small")</f>
        <v>2.0489141406938285</v>
      </c>
      <c r="H132" s="157">
        <f>+IF(F132&lt;&gt;"Too Small",IF(F132&lt;$E$34,"Wait",AVERAGE(F132,G132)), "Too Small")</f>
        <v>2.970781827847623</v>
      </c>
      <c r="I132" s="157">
        <f>IF(H132&lt;&gt;"Too Small",IF(H132&lt;&gt;"Wait",2*$E$35+H132,"Wait"),"Too Small")</f>
        <v>5.470781827847623</v>
      </c>
      <c r="J132" s="109"/>
      <c r="K132" s="109"/>
      <c r="L132" s="110"/>
      <c r="U132"/>
      <c r="V132"/>
      <c r="W132"/>
      <c r="X132"/>
      <c r="Y132"/>
      <c r="Z132"/>
      <c r="AA132"/>
      <c r="AB132"/>
      <c r="AC132"/>
      <c r="AD132"/>
      <c r="AE132"/>
      <c r="AF132"/>
      <c r="AG132"/>
    </row>
    <row r="133" spans="1:33" s="10" customFormat="1" x14ac:dyDescent="0.25">
      <c r="A133" s="109"/>
      <c r="B133" s="109"/>
      <c r="C133" s="155">
        <v>-20</v>
      </c>
      <c r="D133" s="155">
        <f t="shared" ref="D133:D147" si="1">C133-($E$28)</f>
        <v>-10</v>
      </c>
      <c r="E133" s="156">
        <f t="shared" ref="E133:E147" si="2">$E$27-C133</f>
        <v>130</v>
      </c>
      <c r="F133" s="157">
        <f t="shared" ref="F133:F147" si="3">+IF($E$32-12*$E$18*($E$29*$E$20*D133+$E$23)*COS($E$19*PI()/180)&gt;=$E$33,$E$32-12*$E$18*($E$29*$E$20*D133+$E$23)*COS($E$19*PI()/180),"Too Small")</f>
        <v>3.7546274628603835</v>
      </c>
      <c r="G133" s="158">
        <f t="shared" si="0"/>
        <v>1.9108920885527945</v>
      </c>
      <c r="H133" s="157">
        <f t="shared" ref="H133:H146" si="4">+IF(F133&lt;&gt;"Too Small",IF(F133&lt;$E$34,"Wait",AVERAGE(F133,G133)), "Too Small")</f>
        <v>2.832759775706589</v>
      </c>
      <c r="I133" s="157">
        <f t="shared" ref="I133:I147" si="5">IF(H133&lt;&gt;"Too Small",IF(H133&lt;&gt;"Wait",2*$E$35+H133,"Wait"),"Too Small")</f>
        <v>5.332759775706589</v>
      </c>
      <c r="J133" s="109"/>
      <c r="K133" s="109"/>
      <c r="L133" s="110"/>
      <c r="U133"/>
      <c r="V133"/>
      <c r="W133"/>
      <c r="X133"/>
      <c r="Y133"/>
      <c r="Z133"/>
      <c r="AA133"/>
      <c r="AB133"/>
      <c r="AC133"/>
      <c r="AD133"/>
      <c r="AE133"/>
      <c r="AF133"/>
      <c r="AG133"/>
    </row>
    <row r="134" spans="1:33" s="10" customFormat="1" x14ac:dyDescent="0.25">
      <c r="A134" s="109"/>
      <c r="B134" s="109"/>
      <c r="C134" s="155">
        <v>-10</v>
      </c>
      <c r="D134" s="155">
        <f t="shared" si="1"/>
        <v>0</v>
      </c>
      <c r="E134" s="156">
        <f t="shared" si="2"/>
        <v>120</v>
      </c>
      <c r="F134" s="157">
        <f t="shared" si="3"/>
        <v>3.6166054107193495</v>
      </c>
      <c r="G134" s="158">
        <f t="shared" si="0"/>
        <v>1.77287003641176</v>
      </c>
      <c r="H134" s="157">
        <f t="shared" si="4"/>
        <v>2.694737723565555</v>
      </c>
      <c r="I134" s="157">
        <f t="shared" si="5"/>
        <v>5.194737723565555</v>
      </c>
      <c r="J134" s="109"/>
      <c r="K134" s="109"/>
      <c r="L134" s="110"/>
      <c r="U134"/>
      <c r="V134"/>
      <c r="W134"/>
      <c r="X134"/>
      <c r="Y134"/>
      <c r="Z134"/>
      <c r="AA134"/>
      <c r="AB134"/>
      <c r="AC134"/>
      <c r="AD134"/>
      <c r="AE134"/>
      <c r="AF134"/>
      <c r="AG134"/>
    </row>
    <row r="135" spans="1:33" s="10" customFormat="1" x14ac:dyDescent="0.25">
      <c r="A135" s="109"/>
      <c r="B135" s="109"/>
      <c r="C135" s="155">
        <v>0</v>
      </c>
      <c r="D135" s="155">
        <f t="shared" si="1"/>
        <v>10</v>
      </c>
      <c r="E135" s="156">
        <f t="shared" si="2"/>
        <v>110</v>
      </c>
      <c r="F135" s="157">
        <f>+IF($E$32-12*$E$18*($E$29*$E$20*D135+$E$23)*COS($E$19*PI()/180)&gt;=$E$33,$E$32-12*$E$18*($E$29*$E$20*D135+$E$23)*COS($E$19*PI()/180),"Too Small")</f>
        <v>3.478583358578315</v>
      </c>
      <c r="G135" s="158">
        <f t="shared" si="0"/>
        <v>1.6348479842707258</v>
      </c>
      <c r="H135" s="157">
        <f t="shared" si="4"/>
        <v>2.5567156714245205</v>
      </c>
      <c r="I135" s="157">
        <f t="shared" si="5"/>
        <v>5.0567156714245201</v>
      </c>
      <c r="J135" s="109"/>
      <c r="K135" s="109"/>
      <c r="L135" s="110"/>
      <c r="U135"/>
      <c r="V135"/>
      <c r="W135"/>
      <c r="X135"/>
      <c r="Y135"/>
      <c r="Z135"/>
      <c r="AA135"/>
      <c r="AB135"/>
      <c r="AC135"/>
      <c r="AD135"/>
      <c r="AE135"/>
      <c r="AF135"/>
      <c r="AG135"/>
    </row>
    <row r="136" spans="1:33" s="10" customFormat="1" x14ac:dyDescent="0.25">
      <c r="A136" s="109"/>
      <c r="B136" s="109"/>
      <c r="C136" s="155">
        <v>10</v>
      </c>
      <c r="D136" s="155">
        <f t="shared" si="1"/>
        <v>20</v>
      </c>
      <c r="E136" s="156">
        <f t="shared" si="2"/>
        <v>100</v>
      </c>
      <c r="F136" s="157">
        <f t="shared" si="3"/>
        <v>3.340561306437281</v>
      </c>
      <c r="G136" s="158">
        <f t="shared" si="0"/>
        <v>1.4968259321296915</v>
      </c>
      <c r="H136" s="157">
        <f t="shared" si="4"/>
        <v>2.418693619283486</v>
      </c>
      <c r="I136" s="157">
        <f t="shared" si="5"/>
        <v>4.918693619283486</v>
      </c>
      <c r="J136" s="109"/>
      <c r="K136" s="109"/>
      <c r="L136" s="110"/>
      <c r="M136" s="10" t="s">
        <v>131</v>
      </c>
      <c r="U136"/>
      <c r="V136"/>
      <c r="W136"/>
      <c r="X136"/>
      <c r="Y136"/>
      <c r="Z136"/>
      <c r="AA136"/>
      <c r="AB136"/>
      <c r="AC136"/>
      <c r="AD136"/>
      <c r="AE136"/>
      <c r="AF136"/>
      <c r="AG136"/>
    </row>
    <row r="137" spans="1:33" s="10" customFormat="1" x14ac:dyDescent="0.25">
      <c r="A137" s="109"/>
      <c r="B137" s="109"/>
      <c r="C137" s="155">
        <v>20</v>
      </c>
      <c r="D137" s="155">
        <f t="shared" si="1"/>
        <v>30</v>
      </c>
      <c r="E137" s="156">
        <f t="shared" si="2"/>
        <v>90</v>
      </c>
      <c r="F137" s="157">
        <f t="shared" si="3"/>
        <v>3.2025392542962465</v>
      </c>
      <c r="G137" s="158">
        <f t="shared" si="0"/>
        <v>1.3588038799886573</v>
      </c>
      <c r="H137" s="157">
        <f t="shared" si="4"/>
        <v>2.280671567142452</v>
      </c>
      <c r="I137" s="157">
        <f t="shared" si="5"/>
        <v>4.780671567142452</v>
      </c>
      <c r="J137" s="109"/>
      <c r="K137" s="109"/>
      <c r="L137" s="110"/>
      <c r="M137" s="10" t="s">
        <v>132</v>
      </c>
      <c r="T137" s="10" t="s">
        <v>133</v>
      </c>
      <c r="U137"/>
      <c r="V137"/>
      <c r="W137"/>
      <c r="X137"/>
      <c r="Y137"/>
      <c r="Z137"/>
      <c r="AA137"/>
      <c r="AB137"/>
      <c r="AC137"/>
      <c r="AD137"/>
      <c r="AE137"/>
      <c r="AF137"/>
      <c r="AG137"/>
    </row>
    <row r="138" spans="1:33" s="10" customFormat="1" x14ac:dyDescent="0.25">
      <c r="A138" s="109"/>
      <c r="B138" s="109"/>
      <c r="C138" s="155">
        <v>30</v>
      </c>
      <c r="D138" s="155">
        <f t="shared" si="1"/>
        <v>40</v>
      </c>
      <c r="E138" s="156">
        <f t="shared" si="2"/>
        <v>80</v>
      </c>
      <c r="F138" s="157">
        <f t="shared" si="3"/>
        <v>3.0645172021552125</v>
      </c>
      <c r="G138" s="158">
        <f t="shared" si="0"/>
        <v>1.2207818278476232</v>
      </c>
      <c r="H138" s="157">
        <f t="shared" si="4"/>
        <v>2.142649515001418</v>
      </c>
      <c r="I138" s="157">
        <f t="shared" si="5"/>
        <v>4.642649515001418</v>
      </c>
      <c r="J138" s="109"/>
      <c r="K138" s="109"/>
      <c r="L138" s="110"/>
      <c r="U138"/>
      <c r="V138"/>
      <c r="W138"/>
      <c r="X138"/>
      <c r="Y138"/>
      <c r="Z138"/>
      <c r="AA138"/>
      <c r="AB138"/>
      <c r="AC138"/>
      <c r="AD138"/>
      <c r="AE138"/>
      <c r="AF138"/>
      <c r="AG138"/>
    </row>
    <row r="139" spans="1:33" s="10" customFormat="1" x14ac:dyDescent="0.25">
      <c r="A139" s="109"/>
      <c r="B139" s="109"/>
      <c r="C139" s="155">
        <v>40</v>
      </c>
      <c r="D139" s="155">
        <f t="shared" si="1"/>
        <v>50</v>
      </c>
      <c r="E139" s="156">
        <f t="shared" si="2"/>
        <v>70</v>
      </c>
      <c r="F139" s="157">
        <f t="shared" si="3"/>
        <v>2.926495150014178</v>
      </c>
      <c r="G139" s="158">
        <f t="shared" si="0"/>
        <v>1.082759775706589</v>
      </c>
      <c r="H139" s="157">
        <f t="shared" si="4"/>
        <v>2.0046274628603835</v>
      </c>
      <c r="I139" s="157">
        <f t="shared" si="5"/>
        <v>4.504627462860384</v>
      </c>
      <c r="J139" s="109"/>
      <c r="K139" s="109"/>
      <c r="L139" s="110"/>
      <c r="U139"/>
      <c r="V139"/>
      <c r="W139"/>
      <c r="X139"/>
      <c r="Y139"/>
      <c r="Z139"/>
      <c r="AA139"/>
      <c r="AB139"/>
      <c r="AC139"/>
      <c r="AD139"/>
      <c r="AE139"/>
      <c r="AF139"/>
      <c r="AG139"/>
    </row>
    <row r="140" spans="1:33" s="10" customFormat="1" x14ac:dyDescent="0.25">
      <c r="A140" s="109"/>
      <c r="B140" s="109"/>
      <c r="C140" s="155">
        <v>50</v>
      </c>
      <c r="D140" s="155">
        <f t="shared" si="1"/>
        <v>60</v>
      </c>
      <c r="E140" s="156">
        <f t="shared" si="2"/>
        <v>60</v>
      </c>
      <c r="F140" s="157">
        <f t="shared" si="3"/>
        <v>2.788473097873144</v>
      </c>
      <c r="G140" s="158">
        <f t="shared" si="0"/>
        <v>0.94473772356555474</v>
      </c>
      <c r="H140" s="157">
        <f t="shared" si="4"/>
        <v>1.8666054107193495</v>
      </c>
      <c r="I140" s="157">
        <f t="shared" si="5"/>
        <v>4.3666054107193499</v>
      </c>
      <c r="J140" s="109"/>
      <c r="K140" s="109"/>
      <c r="L140" s="110"/>
      <c r="U140"/>
      <c r="V140"/>
      <c r="W140"/>
      <c r="X140"/>
      <c r="Y140"/>
      <c r="Z140"/>
      <c r="AA140"/>
      <c r="AB140"/>
      <c r="AC140"/>
      <c r="AD140"/>
      <c r="AE140"/>
      <c r="AF140"/>
      <c r="AG140"/>
    </row>
    <row r="141" spans="1:33" s="10" customFormat="1" x14ac:dyDescent="0.25">
      <c r="A141" s="109"/>
      <c r="B141" s="109"/>
      <c r="C141" s="155">
        <v>60</v>
      </c>
      <c r="D141" s="155">
        <f t="shared" si="1"/>
        <v>70</v>
      </c>
      <c r="E141" s="156">
        <f t="shared" si="2"/>
        <v>50</v>
      </c>
      <c r="F141" s="157">
        <f t="shared" si="3"/>
        <v>2.65045104573211</v>
      </c>
      <c r="G141" s="158">
        <f t="shared" si="0"/>
        <v>0.8067156714245205</v>
      </c>
      <c r="H141" s="157">
        <f t="shared" si="4"/>
        <v>1.7285833585783152</v>
      </c>
      <c r="I141" s="157">
        <f t="shared" si="5"/>
        <v>4.228583358578315</v>
      </c>
      <c r="J141" s="109"/>
      <c r="K141" s="109"/>
      <c r="L141" s="110"/>
      <c r="U141"/>
      <c r="V141"/>
      <c r="W141"/>
      <c r="X141"/>
      <c r="Y141"/>
      <c r="Z141"/>
      <c r="AA141"/>
      <c r="AB141"/>
      <c r="AC141"/>
      <c r="AD141"/>
      <c r="AE141"/>
      <c r="AF141"/>
      <c r="AG141"/>
    </row>
    <row r="142" spans="1:33" s="10" customFormat="1" x14ac:dyDescent="0.25">
      <c r="A142" s="109"/>
      <c r="B142" s="109"/>
      <c r="C142" s="155">
        <v>70</v>
      </c>
      <c r="D142" s="155">
        <f t="shared" si="1"/>
        <v>80</v>
      </c>
      <c r="E142" s="156">
        <f t="shared" si="2"/>
        <v>40</v>
      </c>
      <c r="F142" s="157">
        <f t="shared" si="3"/>
        <v>2.5124289935910755</v>
      </c>
      <c r="G142" s="158">
        <f t="shared" si="0"/>
        <v>0.66869361928348625</v>
      </c>
      <c r="H142" s="157">
        <f t="shared" si="4"/>
        <v>1.590561306437281</v>
      </c>
      <c r="I142" s="157">
        <f t="shared" si="5"/>
        <v>4.090561306437281</v>
      </c>
      <c r="J142" s="194" t="s">
        <v>143</v>
      </c>
      <c r="K142" s="195"/>
      <c r="L142" s="195"/>
      <c r="U142"/>
      <c r="V142"/>
      <c r="W142"/>
      <c r="X142"/>
      <c r="Y142"/>
      <c r="Z142"/>
      <c r="AA142"/>
      <c r="AB142"/>
      <c r="AC142"/>
      <c r="AD142"/>
      <c r="AE142"/>
      <c r="AF142"/>
      <c r="AG142"/>
    </row>
    <row r="143" spans="1:33" s="10" customFormat="1" ht="12.75" customHeight="1" x14ac:dyDescent="0.25">
      <c r="A143" s="109"/>
      <c r="B143" s="109"/>
      <c r="C143" s="155">
        <v>80</v>
      </c>
      <c r="D143" s="155">
        <f t="shared" si="1"/>
        <v>90</v>
      </c>
      <c r="E143" s="156">
        <f t="shared" si="2"/>
        <v>30</v>
      </c>
      <c r="F143" s="157">
        <f t="shared" si="3"/>
        <v>2.3744069414500411</v>
      </c>
      <c r="G143" s="158">
        <f t="shared" si="0"/>
        <v>0.53067156714245201</v>
      </c>
      <c r="H143" s="157">
        <f t="shared" si="4"/>
        <v>1.4525392542962465</v>
      </c>
      <c r="I143" s="157">
        <f t="shared" si="5"/>
        <v>3.9525392542962465</v>
      </c>
      <c r="J143" s="194"/>
      <c r="K143" s="195"/>
      <c r="L143" s="195"/>
      <c r="U143"/>
      <c r="V143"/>
      <c r="W143"/>
      <c r="X143"/>
      <c r="Y143"/>
      <c r="Z143"/>
      <c r="AA143"/>
      <c r="AB143"/>
      <c r="AC143"/>
      <c r="AD143"/>
      <c r="AE143"/>
      <c r="AF143"/>
      <c r="AG143"/>
    </row>
    <row r="144" spans="1:33" s="10" customFormat="1" ht="12.75" customHeight="1" x14ac:dyDescent="0.25">
      <c r="A144" s="109"/>
      <c r="B144" s="109"/>
      <c r="C144" s="155">
        <v>90</v>
      </c>
      <c r="D144" s="155">
        <f t="shared" si="1"/>
        <v>100</v>
      </c>
      <c r="E144" s="156">
        <f t="shared" si="2"/>
        <v>20</v>
      </c>
      <c r="F144" s="157">
        <f t="shared" si="3"/>
        <v>2.236384889309007</v>
      </c>
      <c r="G144" s="158">
        <f t="shared" si="0"/>
        <v>0.39264951500141781</v>
      </c>
      <c r="H144" s="157">
        <f t="shared" si="4"/>
        <v>1.3145172021552125</v>
      </c>
      <c r="I144" s="157">
        <f t="shared" si="5"/>
        <v>3.8145172021552125</v>
      </c>
      <c r="J144" s="194"/>
      <c r="K144" s="195"/>
      <c r="L144" s="195"/>
      <c r="U144"/>
      <c r="V144"/>
      <c r="W144"/>
      <c r="X144"/>
      <c r="Y144"/>
      <c r="Z144"/>
      <c r="AA144"/>
      <c r="AB144"/>
      <c r="AC144"/>
      <c r="AD144"/>
      <c r="AE144"/>
      <c r="AF144"/>
      <c r="AG144"/>
    </row>
    <row r="145" spans="1:33" s="10" customFormat="1" x14ac:dyDescent="0.25">
      <c r="A145" s="109"/>
      <c r="B145" s="109"/>
      <c r="C145" s="155">
        <v>100</v>
      </c>
      <c r="D145" s="155">
        <f t="shared" si="1"/>
        <v>110</v>
      </c>
      <c r="E145" s="156">
        <f t="shared" si="2"/>
        <v>10</v>
      </c>
      <c r="F145" s="157">
        <f t="shared" si="3"/>
        <v>2.098362837167973</v>
      </c>
      <c r="G145" s="158">
        <f t="shared" si="0"/>
        <v>0.25462746286038357</v>
      </c>
      <c r="H145" s="157">
        <f t="shared" si="4"/>
        <v>1.1764951500141783</v>
      </c>
      <c r="I145" s="157">
        <f t="shared" si="5"/>
        <v>3.676495150014178</v>
      </c>
      <c r="J145" s="194"/>
      <c r="K145" s="195"/>
      <c r="L145" s="195"/>
      <c r="U145"/>
      <c r="V145"/>
      <c r="W145"/>
      <c r="X145"/>
      <c r="Y145"/>
      <c r="Z145"/>
      <c r="AA145"/>
      <c r="AB145"/>
      <c r="AC145"/>
      <c r="AD145"/>
      <c r="AE145"/>
      <c r="AF145"/>
      <c r="AG145"/>
    </row>
    <row r="146" spans="1:33" s="10" customFormat="1" x14ac:dyDescent="0.25">
      <c r="A146" s="109"/>
      <c r="B146" s="109"/>
      <c r="C146" s="155">
        <v>110</v>
      </c>
      <c r="D146" s="155">
        <f t="shared" si="1"/>
        <v>120</v>
      </c>
      <c r="E146" s="156">
        <f t="shared" si="2"/>
        <v>0</v>
      </c>
      <c r="F146" s="157">
        <f t="shared" si="3"/>
        <v>1.9603407850269385</v>
      </c>
      <c r="G146" s="158">
        <f t="shared" si="0"/>
        <v>0.11660541071934932</v>
      </c>
      <c r="H146" s="157">
        <f t="shared" si="4"/>
        <v>1.038473097873144</v>
      </c>
      <c r="I146" s="157">
        <f t="shared" si="5"/>
        <v>3.538473097873144</v>
      </c>
      <c r="J146" s="194"/>
      <c r="K146" s="195"/>
      <c r="L146" s="195"/>
      <c r="U146"/>
      <c r="V146"/>
      <c r="W146"/>
      <c r="X146"/>
      <c r="Y146"/>
      <c r="Z146"/>
      <c r="AA146"/>
      <c r="AB146"/>
      <c r="AC146"/>
      <c r="AD146"/>
      <c r="AE146"/>
      <c r="AF146"/>
      <c r="AG146"/>
    </row>
    <row r="147" spans="1:33" s="10" customFormat="1" x14ac:dyDescent="0.25">
      <c r="A147" s="109"/>
      <c r="B147" s="109"/>
      <c r="C147" s="155">
        <v>120</v>
      </c>
      <c r="D147" s="155">
        <f t="shared" si="1"/>
        <v>130</v>
      </c>
      <c r="E147" s="156">
        <f t="shared" si="2"/>
        <v>-10</v>
      </c>
      <c r="F147" s="157">
        <f t="shared" si="3"/>
        <v>1.8223187328859045</v>
      </c>
      <c r="G147" s="158" t="str">
        <f>+IF($E$33+12*$E$18*($E$29*$E$20*E147-$E$23)*COS($E$19*PI()/180)&gt;=0,$E$33+12*$E$18*($E$29*$E$20*E147-$E$23)*COS($E$19*PI()/180),"Too Small")</f>
        <v>Too Small</v>
      </c>
      <c r="H147" s="157">
        <f>+IF(F147&lt;&gt;"Too Small",IF(F147&lt;$E$34,"Wait",AVERAGE(F147,G147)), "Too Small")</f>
        <v>1.8223187328859045</v>
      </c>
      <c r="I147" s="157">
        <f t="shared" si="5"/>
        <v>4.3223187328859041</v>
      </c>
      <c r="J147" s="194"/>
      <c r="K147" s="195"/>
      <c r="L147" s="195"/>
      <c r="U147"/>
      <c r="V147"/>
      <c r="W147"/>
      <c r="X147"/>
      <c r="Y147"/>
      <c r="Z147"/>
      <c r="AA147"/>
      <c r="AB147"/>
      <c r="AC147"/>
      <c r="AD147"/>
      <c r="AE147"/>
      <c r="AF147"/>
      <c r="AG147"/>
    </row>
    <row r="148" spans="1:33" s="10" customFormat="1" x14ac:dyDescent="0.25">
      <c r="A148" s="109"/>
      <c r="B148" s="109"/>
      <c r="C148" s="159"/>
      <c r="D148" s="159"/>
      <c r="E148" s="140"/>
      <c r="F148" s="149"/>
      <c r="G148" s="139"/>
      <c r="H148" s="149"/>
      <c r="I148" s="149"/>
      <c r="J148" s="109"/>
      <c r="K148" s="109"/>
      <c r="L148" s="110"/>
      <c r="U148"/>
      <c r="V148"/>
      <c r="W148"/>
      <c r="X148"/>
      <c r="Y148"/>
      <c r="Z148"/>
      <c r="AA148"/>
      <c r="AB148"/>
      <c r="AC148"/>
      <c r="AD148"/>
      <c r="AE148"/>
      <c r="AF148"/>
      <c r="AG148"/>
    </row>
    <row r="149" spans="1:33" s="10" customFormat="1" x14ac:dyDescent="0.25">
      <c r="A149" s="173" t="s">
        <v>144</v>
      </c>
      <c r="B149" s="173"/>
      <c r="C149" s="173"/>
      <c r="D149" s="173"/>
      <c r="E149" s="173"/>
      <c r="F149" s="173"/>
      <c r="G149" s="173"/>
      <c r="H149" s="173"/>
      <c r="I149" s="173"/>
      <c r="J149" s="173"/>
      <c r="K149" s="173"/>
      <c r="L149" s="173"/>
      <c r="U149"/>
      <c r="V149"/>
      <c r="W149"/>
      <c r="X149"/>
      <c r="Y149"/>
      <c r="Z149"/>
      <c r="AA149"/>
      <c r="AB149"/>
      <c r="AC149"/>
      <c r="AD149"/>
      <c r="AE149"/>
      <c r="AF149"/>
      <c r="AG149"/>
    </row>
    <row r="150" spans="1:33" s="10" customFormat="1" x14ac:dyDescent="0.25">
      <c r="A150" s="173"/>
      <c r="B150" s="173"/>
      <c r="C150" s="173"/>
      <c r="D150" s="173"/>
      <c r="E150" s="173"/>
      <c r="F150" s="173"/>
      <c r="G150" s="173"/>
      <c r="H150" s="173"/>
      <c r="I150" s="173"/>
      <c r="J150" s="173"/>
      <c r="K150" s="173"/>
      <c r="L150" s="173"/>
      <c r="U150"/>
      <c r="V150"/>
      <c r="W150"/>
      <c r="X150"/>
      <c r="Y150"/>
      <c r="Z150"/>
      <c r="AA150"/>
      <c r="AB150"/>
      <c r="AC150"/>
      <c r="AD150"/>
      <c r="AE150"/>
      <c r="AF150"/>
      <c r="AG150"/>
    </row>
    <row r="151" spans="1:33" s="10" customFormat="1" x14ac:dyDescent="0.25">
      <c r="A151" s="173"/>
      <c r="B151" s="173"/>
      <c r="C151" s="173"/>
      <c r="D151" s="173"/>
      <c r="E151" s="173"/>
      <c r="F151" s="173"/>
      <c r="G151" s="173"/>
      <c r="H151" s="173"/>
      <c r="I151" s="173"/>
      <c r="J151" s="173"/>
      <c r="K151" s="173"/>
      <c r="L151" s="173"/>
      <c r="U151"/>
      <c r="V151"/>
      <c r="W151"/>
      <c r="X151"/>
      <c r="Y151"/>
      <c r="Z151"/>
      <c r="AA151"/>
      <c r="AB151"/>
      <c r="AC151"/>
      <c r="AD151"/>
      <c r="AE151"/>
      <c r="AF151"/>
      <c r="AG151"/>
    </row>
    <row r="152" spans="1:33" s="10" customFormat="1" x14ac:dyDescent="0.25">
      <c r="A152" s="109"/>
      <c r="B152" s="109"/>
      <c r="C152" s="159"/>
      <c r="D152" s="159"/>
      <c r="E152" s="140"/>
      <c r="F152" s="149"/>
      <c r="G152" s="139"/>
      <c r="H152" s="149"/>
      <c r="I152" s="149"/>
      <c r="J152" s="109"/>
      <c r="K152" s="109"/>
      <c r="L152" s="110"/>
      <c r="U152"/>
      <c r="V152"/>
      <c r="W152"/>
      <c r="X152"/>
      <c r="Y152"/>
      <c r="Z152"/>
      <c r="AA152"/>
      <c r="AB152"/>
      <c r="AC152"/>
      <c r="AD152"/>
      <c r="AE152"/>
      <c r="AF152"/>
      <c r="AG152"/>
    </row>
    <row r="153" spans="1:33" s="10" customFormat="1" x14ac:dyDescent="0.25">
      <c r="A153" s="109"/>
      <c r="B153" s="173" t="s">
        <v>123</v>
      </c>
      <c r="C153" s="173"/>
      <c r="D153" s="173"/>
      <c r="E153" s="173"/>
      <c r="F153" s="173"/>
      <c r="G153" s="173"/>
      <c r="H153" s="173"/>
      <c r="I153" s="173"/>
      <c r="J153" s="173"/>
      <c r="K153" s="109"/>
      <c r="L153" s="110"/>
      <c r="U153"/>
      <c r="V153"/>
      <c r="W153"/>
      <c r="X153"/>
      <c r="Y153"/>
      <c r="Z153"/>
      <c r="AA153"/>
      <c r="AB153"/>
      <c r="AC153"/>
      <c r="AD153"/>
      <c r="AE153"/>
      <c r="AF153"/>
      <c r="AG153"/>
    </row>
    <row r="154" spans="1:33" s="10" customFormat="1" x14ac:dyDescent="0.25">
      <c r="A154" s="143"/>
      <c r="B154" s="192" t="str">
        <f>"Wait: The gland opening is less than the "&amp;TEXT(E34,"0.00")&amp;" inches required for installation.  Wait for stucture temperature to drop before installing gland."</f>
        <v>Wait: The gland opening is less than the 1.50 inches required for installation.  Wait for stucture temperature to drop before installing gland.</v>
      </c>
      <c r="C154" s="173"/>
      <c r="D154" s="173"/>
      <c r="E154" s="173"/>
      <c r="F154" s="173"/>
      <c r="G154" s="173"/>
      <c r="H154" s="173"/>
      <c r="I154" s="173"/>
      <c r="J154" s="173"/>
      <c r="K154" s="109"/>
      <c r="L154" s="110"/>
      <c r="U154"/>
      <c r="V154"/>
      <c r="W154"/>
      <c r="X154"/>
      <c r="Y154"/>
      <c r="Z154"/>
      <c r="AA154"/>
      <c r="AB154"/>
      <c r="AC154"/>
      <c r="AD154"/>
      <c r="AE154"/>
      <c r="AF154"/>
      <c r="AG154"/>
    </row>
    <row r="155" spans="1:33" s="10" customFormat="1" x14ac:dyDescent="0.25">
      <c r="A155" s="143"/>
      <c r="B155" s="173"/>
      <c r="C155" s="173"/>
      <c r="D155" s="173"/>
      <c r="E155" s="173"/>
      <c r="F155" s="173"/>
      <c r="G155" s="173"/>
      <c r="H155" s="173"/>
      <c r="I155" s="173"/>
      <c r="J155" s="173"/>
      <c r="K155" s="109"/>
      <c r="L155" s="110"/>
      <c r="U155"/>
      <c r="V155"/>
      <c r="W155"/>
      <c r="X155"/>
      <c r="Y155"/>
      <c r="Z155"/>
      <c r="AA155"/>
      <c r="AB155"/>
      <c r="AC155"/>
      <c r="AD155"/>
      <c r="AE155"/>
      <c r="AF155"/>
      <c r="AG155"/>
    </row>
    <row r="156" spans="1:33" s="10" customFormat="1" ht="13" x14ac:dyDescent="0.25">
      <c r="A156" s="23"/>
      <c r="B156"/>
      <c r="C156" s="42"/>
      <c r="D156" s="42"/>
      <c r="E156" s="42"/>
      <c r="F156" s="42"/>
      <c r="G156" s="42"/>
      <c r="H156" s="42"/>
      <c r="I156" s="42"/>
      <c r="J156"/>
      <c r="K156"/>
      <c r="L156" s="12"/>
      <c r="N156" s="10" t="s">
        <v>90</v>
      </c>
      <c r="Q156" s="88"/>
      <c r="R156" s="89"/>
      <c r="S156" s="89"/>
      <c r="U156"/>
      <c r="V156"/>
      <c r="W156"/>
      <c r="X156" s="12"/>
      <c r="Y156"/>
      <c r="Z156"/>
      <c r="AA156"/>
      <c r="AB156"/>
      <c r="AC156"/>
      <c r="AD156"/>
      <c r="AE156"/>
      <c r="AF156"/>
      <c r="AG156"/>
    </row>
    <row r="157" spans="1:33" s="10" customFormat="1" ht="13" x14ac:dyDescent="0.25">
      <c r="A157"/>
      <c r="B157"/>
      <c r="C157"/>
      <c r="D157"/>
      <c r="E157" s="43"/>
      <c r="F157" s="13"/>
      <c r="G157" s="13"/>
      <c r="H157"/>
      <c r="I157"/>
      <c r="J157"/>
      <c r="K157"/>
      <c r="L157" s="12"/>
      <c r="Q157" s="88"/>
      <c r="R157" s="89"/>
      <c r="S157" s="89"/>
      <c r="U157"/>
      <c r="V157"/>
      <c r="W157"/>
      <c r="X157" s="12"/>
      <c r="Y157"/>
      <c r="Z157"/>
      <c r="AA157"/>
      <c r="AB157"/>
      <c r="AC157"/>
      <c r="AD157"/>
      <c r="AE157"/>
      <c r="AF157"/>
      <c r="AG157"/>
    </row>
    <row r="158" spans="1:33" s="10" customFormat="1" ht="13" x14ac:dyDescent="0.25">
      <c r="A158"/>
      <c r="B158"/>
      <c r="C158"/>
      <c r="D158"/>
      <c r="E158" s="43"/>
      <c r="F158" s="13"/>
      <c r="G158" s="13"/>
      <c r="H158"/>
      <c r="I158"/>
      <c r="J158"/>
      <c r="K158"/>
      <c r="L158" s="12"/>
      <c r="Q158" s="90"/>
      <c r="R158" s="167" t="e">
        <f>TEXT(#REF!,"0.00")&amp;"*"&amp;TEXT(S154,"0.00")&amp;"*"&amp;TEXT(#REF!,"0.00")&amp;"*"&amp;TEXT(#REF!,"0.00")&amp;"*0.48x10^-3 ="</f>
        <v>#REF!</v>
      </c>
      <c r="S158" s="168"/>
      <c r="T158" s="168"/>
      <c r="U158" s="79" t="e">
        <f>#REF!*S154*#REF!*#REF!*0.48*10^-3</f>
        <v>#REF!</v>
      </c>
      <c r="V158"/>
      <c r="W158"/>
      <c r="X158" s="12" t="s">
        <v>57</v>
      </c>
      <c r="Y158"/>
      <c r="Z158"/>
      <c r="AA158"/>
      <c r="AB158"/>
      <c r="AC158"/>
      <c r="AD158"/>
      <c r="AE158"/>
      <c r="AF158"/>
      <c r="AG158"/>
    </row>
    <row r="159" spans="1:33" s="10" customFormat="1" ht="13" x14ac:dyDescent="0.25">
      <c r="A159"/>
      <c r="B159"/>
      <c r="C159"/>
      <c r="D159" s="12"/>
      <c r="E159" s="43"/>
      <c r="F159" s="13"/>
      <c r="G159" s="13"/>
      <c r="H159"/>
      <c r="I159"/>
      <c r="J159"/>
      <c r="K159"/>
      <c r="L159" s="12"/>
      <c r="Q159" s="90"/>
      <c r="R159" s="91"/>
      <c r="S159" s="92"/>
      <c r="T159" s="92"/>
      <c r="U159" s="79"/>
      <c r="V159"/>
      <c r="W159"/>
      <c r="X159" s="12"/>
      <c r="Y159"/>
      <c r="Z159"/>
      <c r="AA159"/>
      <c r="AB159"/>
      <c r="AC159"/>
      <c r="AD159"/>
      <c r="AE159"/>
      <c r="AF159"/>
      <c r="AG159"/>
    </row>
    <row r="160" spans="1:33" s="10" customFormat="1" ht="13" x14ac:dyDescent="0.25">
      <c r="A160"/>
      <c r="B160"/>
      <c r="C160"/>
      <c r="D160" s="33"/>
      <c r="E160" s="36"/>
      <c r="F160" s="13"/>
      <c r="G160" s="13"/>
      <c r="H160"/>
      <c r="I160"/>
      <c r="J160"/>
      <c r="K160"/>
      <c r="L160" s="12"/>
      <c r="N160" s="10" t="s">
        <v>145</v>
      </c>
      <c r="Q160" s="90"/>
      <c r="R160" s="91"/>
      <c r="S160" s="92"/>
      <c r="T160" s="92"/>
      <c r="U160" s="79"/>
      <c r="V160"/>
      <c r="W160"/>
      <c r="X160" s="12"/>
      <c r="Y160"/>
      <c r="Z160"/>
      <c r="AA160"/>
      <c r="AB160"/>
      <c r="AC160"/>
      <c r="AD160"/>
      <c r="AE160"/>
      <c r="AF160"/>
      <c r="AG160"/>
    </row>
    <row r="161" spans="1:33" s="10" customFormat="1" ht="12.75" customHeight="1" x14ac:dyDescent="0.25">
      <c r="A161"/>
      <c r="B161"/>
      <c r="C161"/>
      <c r="D161" s="33"/>
      <c r="E161" s="37"/>
      <c r="F161" s="13"/>
      <c r="G161" s="13"/>
      <c r="H161"/>
      <c r="I161"/>
      <c r="J161" s="161"/>
      <c r="K161" s="161"/>
      <c r="L161" s="161"/>
      <c r="Q161" s="88"/>
      <c r="R161" s="89"/>
      <c r="S161" s="93"/>
      <c r="T161" s="94"/>
      <c r="U161" s="50"/>
      <c r="V161"/>
      <c r="W161"/>
      <c r="X161" s="12"/>
      <c r="Y161"/>
      <c r="Z161"/>
      <c r="AA161"/>
      <c r="AB161"/>
      <c r="AC161"/>
      <c r="AD161"/>
      <c r="AE161"/>
      <c r="AF161"/>
      <c r="AG161"/>
    </row>
    <row r="162" spans="1:33" s="10" customFormat="1" ht="13" x14ac:dyDescent="0.25">
      <c r="A162"/>
      <c r="B162"/>
      <c r="C162"/>
      <c r="D162" s="33"/>
      <c r="E162" s="37"/>
      <c r="F162" s="13"/>
      <c r="G162" s="13"/>
      <c r="H162"/>
      <c r="I162"/>
      <c r="J162" s="161"/>
      <c r="K162" s="161"/>
      <c r="L162" s="161"/>
      <c r="Q162" s="88"/>
      <c r="R162" s="167" t="e">
        <f>TEXT(#REF!,"0.00")&amp;"*"&amp;TEXT(S154,"0.00")&amp;"*"&amp;TEXT(#REF!,"0.00")&amp;"*"&amp;TEXT(#REF!,"0.00")&amp;"*0.48x10^-3 ="</f>
        <v>#REF!</v>
      </c>
      <c r="S162" s="168"/>
      <c r="T162" s="168"/>
      <c r="U162" s="79" t="e">
        <f>#REF!*S154*#REF!*#REF!*0.48*10^-3</f>
        <v>#REF!</v>
      </c>
      <c r="V162"/>
      <c r="W162"/>
      <c r="X162" s="12" t="s">
        <v>57</v>
      </c>
      <c r="Y162"/>
      <c r="Z162"/>
      <c r="AA162"/>
      <c r="AB162"/>
      <c r="AC162"/>
      <c r="AD162"/>
      <c r="AE162"/>
      <c r="AF162"/>
      <c r="AG162"/>
    </row>
    <row r="163" spans="1:33" s="10" customFormat="1" x14ac:dyDescent="0.25">
      <c r="A163"/>
      <c r="B163"/>
      <c r="C163" s="33"/>
      <c r="D163" s="33"/>
      <c r="E163" s="37"/>
      <c r="F163" s="13"/>
      <c r="G163" s="49"/>
      <c r="H163" s="34"/>
      <c r="I163"/>
      <c r="J163"/>
      <c r="K163"/>
      <c r="L163" s="12"/>
      <c r="U163"/>
      <c r="V163"/>
      <c r="W163"/>
      <c r="X163"/>
      <c r="Y163"/>
      <c r="Z163"/>
      <c r="AA163"/>
      <c r="AB163"/>
      <c r="AC163"/>
      <c r="AD163"/>
      <c r="AE163"/>
      <c r="AF163"/>
      <c r="AG163"/>
    </row>
    <row r="165" spans="1:33" s="10" customFormat="1" ht="14" x14ac:dyDescent="0.25">
      <c r="A165" s="3"/>
      <c r="B165" s="6"/>
      <c r="C165"/>
      <c r="D165"/>
      <c r="E165"/>
      <c r="F165"/>
      <c r="G165"/>
      <c r="H165"/>
      <c r="I165"/>
      <c r="J165"/>
      <c r="K165"/>
      <c r="L165" s="12"/>
      <c r="U165"/>
      <c r="V165"/>
      <c r="W165"/>
      <c r="X165"/>
      <c r="Y165"/>
      <c r="Z165"/>
      <c r="AA165"/>
      <c r="AB165"/>
      <c r="AC165"/>
      <c r="AD165"/>
      <c r="AE165"/>
      <c r="AF165"/>
      <c r="AG165"/>
    </row>
    <row r="166" spans="1:33" s="10" customFormat="1" ht="13" x14ac:dyDescent="0.25">
      <c r="A166" s="32"/>
      <c r="B166"/>
      <c r="C166"/>
      <c r="D166"/>
      <c r="E166"/>
      <c r="F166"/>
      <c r="G166"/>
      <c r="H166"/>
      <c r="I166"/>
      <c r="J166"/>
      <c r="K166"/>
      <c r="L166" s="12"/>
      <c r="U166"/>
      <c r="V166"/>
      <c r="W166"/>
      <c r="X166"/>
      <c r="Y166"/>
      <c r="Z166"/>
      <c r="AA166"/>
      <c r="AB166"/>
      <c r="AC166"/>
      <c r="AD166"/>
      <c r="AE166"/>
      <c r="AF166"/>
      <c r="AG166"/>
    </row>
    <row r="167" spans="1:33" s="10" customFormat="1" x14ac:dyDescent="0.25">
      <c r="A167"/>
      <c r="B167"/>
      <c r="C167"/>
      <c r="D167"/>
      <c r="E167"/>
      <c r="F167"/>
      <c r="G167"/>
      <c r="H167"/>
      <c r="I167"/>
      <c r="J167"/>
      <c r="K167"/>
      <c r="L167" s="12"/>
      <c r="U167"/>
      <c r="V167"/>
      <c r="W167"/>
      <c r="X167"/>
      <c r="Y167"/>
      <c r="Z167"/>
      <c r="AA167"/>
      <c r="AB167"/>
      <c r="AC167"/>
      <c r="AD167"/>
      <c r="AE167"/>
      <c r="AF167"/>
      <c r="AG167"/>
    </row>
    <row r="168" spans="1:33" s="10" customFormat="1" x14ac:dyDescent="0.25">
      <c r="A168"/>
      <c r="B168"/>
      <c r="C168"/>
      <c r="D168"/>
      <c r="E168"/>
      <c r="F168"/>
      <c r="G168"/>
      <c r="H168"/>
      <c r="I168"/>
      <c r="J168"/>
      <c r="K168"/>
      <c r="L168" s="12"/>
      <c r="U168"/>
      <c r="V168"/>
      <c r="W168"/>
      <c r="X168"/>
      <c r="Y168"/>
      <c r="Z168"/>
      <c r="AA168"/>
      <c r="AB168"/>
      <c r="AC168"/>
      <c r="AD168"/>
      <c r="AE168"/>
      <c r="AF168"/>
      <c r="AG168"/>
    </row>
    <row r="169" spans="1:33" s="10" customFormat="1" ht="13" x14ac:dyDescent="0.25">
      <c r="A169" s="20"/>
      <c r="B169"/>
      <c r="C169"/>
      <c r="D169"/>
      <c r="E169"/>
      <c r="F169"/>
      <c r="G169"/>
      <c r="H169"/>
      <c r="I169"/>
      <c r="J169"/>
      <c r="K169"/>
      <c r="L169" s="12"/>
      <c r="U169"/>
      <c r="V169"/>
      <c r="W169"/>
      <c r="X169"/>
      <c r="Y169"/>
      <c r="Z169"/>
      <c r="AA169"/>
      <c r="AB169"/>
      <c r="AC169"/>
      <c r="AD169"/>
      <c r="AE169"/>
      <c r="AF169"/>
      <c r="AG169"/>
    </row>
    <row r="170" spans="1:33" s="10" customFormat="1" x14ac:dyDescent="0.25">
      <c r="A170"/>
      <c r="B170"/>
      <c r="C170"/>
      <c r="D170" s="163"/>
      <c r="E170" s="164"/>
      <c r="F170" s="164"/>
      <c r="G170" s="164"/>
      <c r="H170" s="164"/>
      <c r="I170" s="164"/>
      <c r="J170"/>
      <c r="K170" s="165"/>
      <c r="L170" s="166"/>
      <c r="U170"/>
      <c r="V170"/>
      <c r="W170"/>
      <c r="X170"/>
      <c r="Y170"/>
      <c r="Z170"/>
      <c r="AA170"/>
      <c r="AB170"/>
      <c r="AC170"/>
      <c r="AD170"/>
      <c r="AE170"/>
      <c r="AF170"/>
      <c r="AG170"/>
    </row>
    <row r="171" spans="1:33" s="10" customFormat="1" x14ac:dyDescent="0.25">
      <c r="A171"/>
      <c r="B171"/>
      <c r="C171"/>
      <c r="D171" s="164"/>
      <c r="E171" s="164"/>
      <c r="F171" s="164"/>
      <c r="G171" s="164"/>
      <c r="H171" s="164"/>
      <c r="I171" s="164"/>
      <c r="J171"/>
      <c r="K171" s="166"/>
      <c r="L171" s="166"/>
      <c r="U171"/>
      <c r="V171"/>
      <c r="W171"/>
      <c r="X171"/>
      <c r="Y171"/>
      <c r="Z171"/>
      <c r="AA171"/>
      <c r="AB171"/>
      <c r="AC171"/>
      <c r="AD171"/>
      <c r="AE171"/>
      <c r="AF171"/>
      <c r="AG171"/>
    </row>
    <row r="172" spans="1:33" s="10" customFormat="1" ht="13" x14ac:dyDescent="0.25">
      <c r="A172"/>
      <c r="B172"/>
      <c r="C172"/>
      <c r="D172" s="14"/>
      <c r="E172"/>
      <c r="F172"/>
      <c r="G172"/>
      <c r="H172"/>
      <c r="I172"/>
      <c r="J172"/>
      <c r="K172"/>
      <c r="L172" s="12"/>
      <c r="U172"/>
      <c r="V172"/>
      <c r="W172"/>
      <c r="X172"/>
      <c r="Y172"/>
      <c r="Z172"/>
      <c r="AA172"/>
      <c r="AB172"/>
      <c r="AC172"/>
      <c r="AD172"/>
      <c r="AE172"/>
      <c r="AF172"/>
      <c r="AG172"/>
    </row>
    <row r="173" spans="1:33" s="10" customFormat="1" ht="13" x14ac:dyDescent="0.25">
      <c r="A173" s="32"/>
      <c r="B173"/>
      <c r="C173"/>
      <c r="D173"/>
      <c r="E173"/>
      <c r="F173"/>
      <c r="G173"/>
      <c r="H173" s="7"/>
      <c r="I173" s="13"/>
      <c r="J173"/>
      <c r="K173"/>
      <c r="L173" s="12"/>
      <c r="U173"/>
      <c r="V173"/>
      <c r="W173"/>
      <c r="X173"/>
      <c r="Y173"/>
      <c r="Z173"/>
      <c r="AA173"/>
      <c r="AB173"/>
      <c r="AC173"/>
      <c r="AD173"/>
      <c r="AE173"/>
      <c r="AF173"/>
      <c r="AG173"/>
    </row>
    <row r="174" spans="1:33" s="10" customFormat="1" x14ac:dyDescent="0.25">
      <c r="A174" s="162"/>
      <c r="B174" s="162"/>
      <c r="C174" s="162"/>
      <c r="D174" s="162"/>
      <c r="E174" s="162"/>
      <c r="F174" s="162"/>
      <c r="G174" s="162"/>
      <c r="H174" s="162"/>
      <c r="I174" s="162"/>
      <c r="J174" s="162"/>
      <c r="K174" s="162"/>
      <c r="L174" s="162"/>
      <c r="U174"/>
      <c r="V174"/>
      <c r="W174"/>
      <c r="X174"/>
      <c r="Y174"/>
      <c r="Z174"/>
      <c r="AA174"/>
      <c r="AB174"/>
      <c r="AC174"/>
      <c r="AD174"/>
      <c r="AE174"/>
      <c r="AF174"/>
      <c r="AG174"/>
    </row>
    <row r="175" spans="1:33" s="10" customFormat="1" x14ac:dyDescent="0.25">
      <c r="A175" s="162"/>
      <c r="B175" s="162"/>
      <c r="C175" s="162"/>
      <c r="D175" s="162"/>
      <c r="E175" s="162"/>
      <c r="F175" s="162"/>
      <c r="G175" s="162"/>
      <c r="H175" s="162"/>
      <c r="I175" s="162"/>
      <c r="J175" s="162"/>
      <c r="K175" s="162"/>
      <c r="L175" s="162"/>
      <c r="U175"/>
      <c r="V175"/>
      <c r="W175"/>
      <c r="X175"/>
      <c r="Y175"/>
      <c r="Z175"/>
      <c r="AA175"/>
      <c r="AB175"/>
      <c r="AC175"/>
      <c r="AD175"/>
      <c r="AE175"/>
      <c r="AF175"/>
      <c r="AG175"/>
    </row>
    <row r="176" spans="1:33" s="10" customFormat="1" x14ac:dyDescent="0.25">
      <c r="A176" s="52"/>
      <c r="B176" s="52"/>
      <c r="C176" s="52"/>
      <c r="D176" s="52"/>
      <c r="E176" s="52"/>
      <c r="F176" s="52"/>
      <c r="G176" s="52"/>
      <c r="H176" s="52"/>
      <c r="I176" s="52"/>
      <c r="J176" s="52"/>
      <c r="K176" s="52"/>
      <c r="L176" s="52"/>
      <c r="U176"/>
      <c r="V176"/>
      <c r="W176"/>
      <c r="X176"/>
      <c r="Y176"/>
      <c r="Z176"/>
      <c r="AA176"/>
      <c r="AB176"/>
      <c r="AC176"/>
      <c r="AD176"/>
      <c r="AE176"/>
      <c r="AF176"/>
      <c r="AG176"/>
    </row>
    <row r="177" spans="1:33" s="10" customFormat="1" x14ac:dyDescent="0.25">
      <c r="A177" s="8"/>
      <c r="B177"/>
      <c r="C177"/>
      <c r="D177"/>
      <c r="E177"/>
      <c r="F177" s="54"/>
      <c r="G177"/>
      <c r="H177" s="29"/>
      <c r="I177" s="28"/>
      <c r="J177"/>
      <c r="K177"/>
      <c r="L177" s="12"/>
      <c r="U177"/>
      <c r="V177"/>
      <c r="W177"/>
      <c r="X177"/>
      <c r="Y177"/>
      <c r="Z177"/>
      <c r="AA177"/>
      <c r="AB177"/>
      <c r="AC177"/>
      <c r="AD177"/>
      <c r="AE177"/>
      <c r="AF177"/>
      <c r="AG177"/>
    </row>
    <row r="178" spans="1:33" s="10" customFormat="1" x14ac:dyDescent="0.25">
      <c r="A178" s="8"/>
      <c r="B178" s="164"/>
      <c r="C178"/>
      <c r="D178"/>
      <c r="E178"/>
      <c r="F178" s="33"/>
      <c r="G178" s="25"/>
      <c r="H178"/>
      <c r="I178" s="50"/>
      <c r="J178"/>
      <c r="K178"/>
      <c r="L178" s="12"/>
      <c r="U178"/>
      <c r="V178"/>
      <c r="W178"/>
      <c r="X178"/>
      <c r="Y178"/>
      <c r="Z178"/>
      <c r="AA178"/>
      <c r="AB178"/>
      <c r="AC178"/>
      <c r="AD178"/>
      <c r="AE178"/>
      <c r="AF178"/>
      <c r="AG178"/>
    </row>
    <row r="179" spans="1:33" s="10" customFormat="1" x14ac:dyDescent="0.25">
      <c r="A179" s="8"/>
      <c r="B179" s="164"/>
      <c r="C179"/>
      <c r="D179"/>
      <c r="E179"/>
      <c r="F179"/>
      <c r="G179" s="13"/>
      <c r="H179"/>
      <c r="I179" s="50"/>
      <c r="J179"/>
      <c r="K179"/>
      <c r="L179" s="12"/>
      <c r="U179"/>
      <c r="V179"/>
      <c r="W179"/>
      <c r="X179"/>
      <c r="Y179"/>
      <c r="Z179"/>
      <c r="AA179"/>
      <c r="AB179"/>
      <c r="AC179"/>
      <c r="AD179"/>
      <c r="AE179"/>
      <c r="AF179"/>
      <c r="AG179"/>
    </row>
    <row r="180" spans="1:33" s="10" customFormat="1" x14ac:dyDescent="0.25">
      <c r="A180" s="8"/>
      <c r="B180"/>
      <c r="C180"/>
      <c r="D180"/>
      <c r="E180"/>
      <c r="F180"/>
      <c r="G180"/>
      <c r="H180" s="29"/>
      <c r="I180" s="28"/>
      <c r="J180"/>
      <c r="K180"/>
      <c r="L180" s="12"/>
      <c r="U180"/>
      <c r="V180"/>
      <c r="W180"/>
      <c r="X180"/>
      <c r="Y180"/>
      <c r="Z180"/>
      <c r="AA180"/>
      <c r="AB180"/>
      <c r="AC180"/>
      <c r="AD180"/>
      <c r="AE180"/>
      <c r="AF180"/>
      <c r="AG180"/>
    </row>
    <row r="181" spans="1:33" s="10" customFormat="1" x14ac:dyDescent="0.25">
      <c r="A181" s="8"/>
      <c r="B181"/>
      <c r="C181"/>
      <c r="D181"/>
      <c r="E181"/>
      <c r="F181"/>
      <c r="G181" s="13"/>
      <c r="H181"/>
      <c r="I181"/>
      <c r="J181"/>
      <c r="K181"/>
      <c r="L181" s="12"/>
      <c r="U181"/>
      <c r="V181"/>
      <c r="W181"/>
      <c r="X181"/>
      <c r="Y181"/>
      <c r="Z181"/>
      <c r="AA181"/>
      <c r="AB181"/>
      <c r="AC181"/>
      <c r="AD181"/>
      <c r="AE181"/>
      <c r="AF181"/>
      <c r="AG181"/>
    </row>
    <row r="182" spans="1:33" s="10" customFormat="1" ht="13" x14ac:dyDescent="0.25">
      <c r="A182" s="8"/>
      <c r="B182" s="24"/>
      <c r="C182"/>
      <c r="D182"/>
      <c r="E182"/>
      <c r="F182"/>
      <c r="G182" s="13"/>
      <c r="H182"/>
      <c r="I182"/>
      <c r="J182"/>
      <c r="K182"/>
      <c r="L182" s="12"/>
      <c r="U182"/>
      <c r="V182"/>
      <c r="W182"/>
      <c r="X182"/>
      <c r="Y182"/>
      <c r="Z182"/>
      <c r="AA182"/>
      <c r="AB182"/>
      <c r="AC182"/>
      <c r="AD182"/>
      <c r="AE182"/>
      <c r="AF182"/>
      <c r="AG182"/>
    </row>
    <row r="183" spans="1:33" s="10" customFormat="1" ht="13" x14ac:dyDescent="0.25">
      <c r="A183" s="8"/>
      <c r="B183"/>
      <c r="C183"/>
      <c r="D183"/>
      <c r="E183" s="9"/>
      <c r="F183" s="14"/>
      <c r="G183" s="13"/>
      <c r="H183"/>
      <c r="I183"/>
      <c r="J183"/>
      <c r="K183"/>
      <c r="L183" s="12"/>
      <c r="U183"/>
      <c r="V183"/>
      <c r="W183"/>
      <c r="X183"/>
      <c r="Y183"/>
      <c r="Z183"/>
      <c r="AA183"/>
      <c r="AB183"/>
      <c r="AC183"/>
      <c r="AD183"/>
      <c r="AE183"/>
      <c r="AF183"/>
      <c r="AG183"/>
    </row>
    <row r="184" spans="1:33" s="10" customFormat="1" x14ac:dyDescent="0.25">
      <c r="A184" s="8"/>
      <c r="B184"/>
      <c r="C184"/>
      <c r="D184" s="12"/>
      <c r="E184" s="176"/>
      <c r="F184" s="176"/>
      <c r="G184" s="176"/>
      <c r="H184" s="176"/>
      <c r="I184" s="178"/>
      <c r="J184" s="25"/>
      <c r="K184"/>
      <c r="L184" s="12"/>
      <c r="U184"/>
      <c r="V184"/>
      <c r="W184"/>
      <c r="X184"/>
      <c r="Y184"/>
      <c r="Z184"/>
      <c r="AA184"/>
      <c r="AB184"/>
      <c r="AC184"/>
      <c r="AD184"/>
      <c r="AE184"/>
      <c r="AF184"/>
      <c r="AG184"/>
    </row>
    <row r="185" spans="1:33" s="10" customFormat="1" x14ac:dyDescent="0.25">
      <c r="A185" s="8"/>
      <c r="B185"/>
      <c r="C185"/>
      <c r="D185" s="12"/>
      <c r="E185" s="176"/>
      <c r="F185" s="176"/>
      <c r="G185" s="176"/>
      <c r="H185" s="176"/>
      <c r="I185" s="178"/>
      <c r="J185" s="25"/>
      <c r="K185"/>
      <c r="L185" s="12"/>
      <c r="U185"/>
      <c r="V185"/>
      <c r="W185"/>
      <c r="X185"/>
      <c r="Y185"/>
      <c r="Z185"/>
      <c r="AA185"/>
      <c r="AB185"/>
      <c r="AC185"/>
      <c r="AD185"/>
      <c r="AE185"/>
      <c r="AF185"/>
      <c r="AG185"/>
    </row>
    <row r="186" spans="1:33" s="10" customFormat="1" x14ac:dyDescent="0.25">
      <c r="A186" s="8"/>
      <c r="B186"/>
      <c r="C186"/>
      <c r="D186" s="12"/>
      <c r="E186" s="33"/>
      <c r="F186" s="33"/>
      <c r="G186" s="33"/>
      <c r="H186" s="33"/>
      <c r="I186" s="33"/>
      <c r="J186" s="25"/>
      <c r="K186"/>
      <c r="L186" s="12"/>
      <c r="U186"/>
      <c r="V186"/>
      <c r="W186"/>
      <c r="X186"/>
      <c r="Y186"/>
      <c r="Z186"/>
      <c r="AA186"/>
      <c r="AB186"/>
      <c r="AC186"/>
      <c r="AD186"/>
      <c r="AE186"/>
      <c r="AF186"/>
      <c r="AG186"/>
    </row>
    <row r="187" spans="1:33" s="10" customFormat="1" x14ac:dyDescent="0.25">
      <c r="A187" s="8"/>
      <c r="B187"/>
      <c r="C187"/>
      <c r="D187"/>
      <c r="E187"/>
      <c r="F187"/>
      <c r="G187"/>
      <c r="H187" s="51"/>
      <c r="I187" s="25"/>
      <c r="J187"/>
      <c r="K187"/>
      <c r="L187" s="12"/>
      <c r="U187"/>
      <c r="V187"/>
      <c r="W187"/>
      <c r="X187"/>
      <c r="Y187"/>
      <c r="Z187"/>
      <c r="AA187"/>
      <c r="AB187"/>
      <c r="AC187"/>
      <c r="AD187"/>
      <c r="AE187"/>
      <c r="AF187"/>
      <c r="AG187"/>
    </row>
    <row r="188" spans="1:33" s="10" customFormat="1" ht="13" x14ac:dyDescent="0.25">
      <c r="A188" s="8"/>
      <c r="B188" s="22"/>
      <c r="C188"/>
      <c r="D188"/>
      <c r="E188" s="29"/>
      <c r="F188" s="50"/>
      <c r="G188" s="29"/>
      <c r="H188" s="51"/>
      <c r="I188"/>
      <c r="J188"/>
      <c r="K188"/>
      <c r="L188" s="12"/>
      <c r="U188"/>
      <c r="V188"/>
      <c r="W188"/>
      <c r="X188"/>
      <c r="Y188"/>
      <c r="Z188"/>
      <c r="AA188"/>
      <c r="AB188"/>
      <c r="AC188"/>
      <c r="AD188"/>
      <c r="AE188"/>
      <c r="AF188"/>
      <c r="AG188"/>
    </row>
    <row r="189" spans="1:33" s="10" customFormat="1" x14ac:dyDescent="0.25">
      <c r="A189" s="8"/>
      <c r="B189"/>
      <c r="C189"/>
      <c r="D189"/>
      <c r="E189"/>
      <c r="F189"/>
      <c r="G189"/>
      <c r="H189" s="51"/>
      <c r="I189" s="25"/>
      <c r="J189"/>
      <c r="K189"/>
      <c r="L189" s="12"/>
      <c r="U189"/>
      <c r="V189"/>
      <c r="W189"/>
      <c r="X189"/>
      <c r="Y189"/>
      <c r="Z189"/>
      <c r="AA189"/>
      <c r="AB189"/>
      <c r="AC189"/>
      <c r="AD189"/>
      <c r="AE189"/>
      <c r="AF189"/>
      <c r="AG189"/>
    </row>
    <row r="190" spans="1:33" s="10" customFormat="1" ht="13" x14ac:dyDescent="0.25">
      <c r="A190"/>
      <c r="B190" s="22"/>
      <c r="C190"/>
      <c r="D190"/>
      <c r="E190" s="29"/>
      <c r="F190" s="50"/>
      <c r="G190" s="29"/>
      <c r="H190"/>
      <c r="I190"/>
      <c r="J190"/>
      <c r="K190"/>
      <c r="L190" s="12"/>
      <c r="U190"/>
      <c r="V190"/>
      <c r="W190"/>
      <c r="X190"/>
      <c r="Y190"/>
      <c r="Z190"/>
      <c r="AA190"/>
      <c r="AB190"/>
      <c r="AC190"/>
      <c r="AD190"/>
      <c r="AE190"/>
      <c r="AF190"/>
      <c r="AG190"/>
    </row>
    <row r="193" spans="1:33" s="10" customFormat="1" ht="13" x14ac:dyDescent="0.25">
      <c r="A193" s="32"/>
      <c r="B193"/>
      <c r="C193"/>
      <c r="D193"/>
      <c r="E193"/>
      <c r="F193"/>
      <c r="G193"/>
      <c r="H193"/>
      <c r="I193"/>
      <c r="J193"/>
      <c r="K193"/>
      <c r="L193" s="12"/>
      <c r="U193"/>
      <c r="V193"/>
      <c r="W193"/>
      <c r="X193"/>
      <c r="Y193"/>
      <c r="Z193"/>
      <c r="AA193"/>
      <c r="AB193"/>
      <c r="AC193"/>
      <c r="AD193"/>
      <c r="AE193"/>
      <c r="AF193"/>
      <c r="AG193"/>
    </row>
    <row r="194" spans="1:33" s="10" customFormat="1" x14ac:dyDescent="0.25">
      <c r="A194" s="184"/>
      <c r="B194" s="184"/>
      <c r="C194" s="184"/>
      <c r="D194" s="184"/>
      <c r="E194" s="184"/>
      <c r="F194" s="184"/>
      <c r="G194" s="184"/>
      <c r="H194" s="184"/>
      <c r="I194" s="184"/>
      <c r="J194" s="184"/>
      <c r="K194" s="184"/>
      <c r="L194" s="184"/>
      <c r="U194"/>
      <c r="V194"/>
      <c r="W194"/>
      <c r="X194"/>
      <c r="Y194"/>
      <c r="Z194"/>
      <c r="AA194"/>
      <c r="AB194"/>
      <c r="AC194"/>
      <c r="AD194"/>
      <c r="AE194"/>
      <c r="AF194"/>
      <c r="AG194"/>
    </row>
    <row r="195" spans="1:33" s="10" customFormat="1" x14ac:dyDescent="0.25">
      <c r="A195" s="184"/>
      <c r="B195" s="184"/>
      <c r="C195" s="184"/>
      <c r="D195" s="184"/>
      <c r="E195" s="184"/>
      <c r="F195" s="184"/>
      <c r="G195" s="184"/>
      <c r="H195" s="184"/>
      <c r="I195" s="184"/>
      <c r="J195" s="184"/>
      <c r="K195" s="184"/>
      <c r="L195" s="184"/>
      <c r="U195"/>
      <c r="V195"/>
      <c r="W195"/>
      <c r="X195"/>
      <c r="Y195"/>
      <c r="Z195"/>
      <c r="AA195"/>
      <c r="AB195"/>
      <c r="AC195"/>
      <c r="AD195"/>
      <c r="AE195"/>
      <c r="AF195"/>
      <c r="AG195"/>
    </row>
    <row r="196" spans="1:33" s="10" customFormat="1" x14ac:dyDescent="0.25">
      <c r="A196" s="184"/>
      <c r="B196" s="184"/>
      <c r="C196" s="184"/>
      <c r="D196" s="184"/>
      <c r="E196" s="184"/>
      <c r="F196" s="184"/>
      <c r="G196" s="184"/>
      <c r="H196" s="184"/>
      <c r="I196" s="184"/>
      <c r="J196" s="184"/>
      <c r="K196" s="184"/>
      <c r="L196" s="184"/>
      <c r="U196"/>
      <c r="V196"/>
      <c r="W196"/>
      <c r="X196"/>
      <c r="Y196"/>
      <c r="Z196"/>
      <c r="AA196"/>
      <c r="AB196"/>
      <c r="AC196"/>
      <c r="AD196"/>
      <c r="AE196"/>
      <c r="AF196"/>
      <c r="AG196"/>
    </row>
    <row r="197" spans="1:33" s="10" customFormat="1" x14ac:dyDescent="0.25">
      <c r="A197" s="184"/>
      <c r="B197" s="184"/>
      <c r="C197" s="184"/>
      <c r="D197" s="184"/>
      <c r="E197" s="184"/>
      <c r="F197" s="184"/>
      <c r="G197" s="184"/>
      <c r="H197" s="184"/>
      <c r="I197" s="184"/>
      <c r="J197" s="184"/>
      <c r="K197" s="184"/>
      <c r="L197" s="184"/>
      <c r="U197"/>
      <c r="V197"/>
      <c r="W197"/>
      <c r="X197"/>
      <c r="Y197"/>
      <c r="Z197"/>
      <c r="AA197"/>
      <c r="AB197"/>
      <c r="AC197"/>
      <c r="AD197"/>
      <c r="AE197"/>
      <c r="AF197"/>
      <c r="AG197"/>
    </row>
    <row r="198" spans="1:33" s="10" customFormat="1" x14ac:dyDescent="0.25">
      <c r="A198" s="184"/>
      <c r="B198" s="184"/>
      <c r="C198" s="184"/>
      <c r="D198" s="184"/>
      <c r="E198" s="184"/>
      <c r="F198" s="184"/>
      <c r="G198" s="184"/>
      <c r="H198" s="184"/>
      <c r="I198" s="184"/>
      <c r="J198" s="184"/>
      <c r="K198" s="184"/>
      <c r="L198" s="184"/>
      <c r="U198"/>
      <c r="V198"/>
      <c r="W198"/>
      <c r="X198"/>
      <c r="Y198"/>
      <c r="Z198"/>
      <c r="AA198"/>
      <c r="AB198"/>
      <c r="AC198"/>
      <c r="AD198"/>
      <c r="AE198"/>
      <c r="AF198"/>
      <c r="AG198"/>
    </row>
    <row r="199" spans="1:33" s="10" customFormat="1" x14ac:dyDescent="0.25">
      <c r="A199"/>
      <c r="B199"/>
      <c r="C199"/>
      <c r="D199"/>
      <c r="E199"/>
      <c r="F199"/>
      <c r="G199"/>
      <c r="H199"/>
      <c r="I199"/>
      <c r="J199"/>
      <c r="K199"/>
      <c r="L199"/>
      <c r="U199"/>
      <c r="V199"/>
      <c r="W199"/>
      <c r="X199"/>
      <c r="Y199"/>
      <c r="Z199"/>
      <c r="AA199"/>
      <c r="AB199"/>
      <c r="AC199"/>
      <c r="AD199"/>
      <c r="AE199"/>
      <c r="AF199"/>
      <c r="AG199"/>
    </row>
    <row r="200" spans="1:33" s="10" customFormat="1" ht="13" x14ac:dyDescent="0.25">
      <c r="A200" s="20"/>
      <c r="B200"/>
      <c r="C200"/>
      <c r="D200" s="164"/>
      <c r="E200" s="166"/>
      <c r="F200"/>
      <c r="G200" s="25"/>
      <c r="H200"/>
      <c r="I200"/>
      <c r="J200"/>
      <c r="K200"/>
      <c r="L200" s="12"/>
      <c r="U200"/>
      <c r="V200"/>
      <c r="W200"/>
      <c r="X200"/>
      <c r="Y200"/>
      <c r="Z200"/>
      <c r="AA200"/>
      <c r="AB200"/>
      <c r="AC200"/>
      <c r="AD200"/>
      <c r="AE200"/>
      <c r="AF200"/>
      <c r="AG200"/>
    </row>
    <row r="201" spans="1:33" s="10" customFormat="1" ht="13" x14ac:dyDescent="0.25">
      <c r="A201" s="20"/>
      <c r="B201"/>
      <c r="C201"/>
      <c r="D201"/>
      <c r="E201"/>
      <c r="F201"/>
      <c r="G201"/>
      <c r="H201"/>
      <c r="I201"/>
      <c r="J201"/>
      <c r="K201"/>
      <c r="L201" s="12"/>
      <c r="U201"/>
      <c r="V201"/>
      <c r="W201"/>
      <c r="X201"/>
      <c r="Y201"/>
      <c r="Z201"/>
      <c r="AA201"/>
      <c r="AB201"/>
      <c r="AC201"/>
      <c r="AD201"/>
      <c r="AE201"/>
      <c r="AF201"/>
      <c r="AG201"/>
    </row>
    <row r="202" spans="1:33" s="10" customFormat="1" ht="13" x14ac:dyDescent="0.25">
      <c r="A202" s="20"/>
      <c r="B202"/>
      <c r="C202"/>
      <c r="D202" s="165"/>
      <c r="E202" s="165"/>
      <c r="F202" s="34"/>
      <c r="G202" s="25"/>
      <c r="H202"/>
      <c r="I202"/>
      <c r="J202"/>
      <c r="K202"/>
      <c r="L202" s="12"/>
      <c r="U202"/>
      <c r="V202"/>
      <c r="W202"/>
      <c r="X202"/>
      <c r="Y202"/>
      <c r="Z202"/>
      <c r="AA202"/>
      <c r="AB202"/>
      <c r="AC202"/>
      <c r="AD202"/>
      <c r="AE202"/>
      <c r="AF202"/>
      <c r="AG202"/>
    </row>
    <row r="203" spans="1:33" s="10" customFormat="1" ht="13" x14ac:dyDescent="0.25">
      <c r="A203" s="20"/>
      <c r="B203"/>
      <c r="C203"/>
      <c r="D203"/>
      <c r="E203"/>
      <c r="F203"/>
      <c r="G203"/>
      <c r="H203"/>
      <c r="I203"/>
      <c r="J203"/>
      <c r="K203"/>
      <c r="L203" s="12"/>
      <c r="U203"/>
      <c r="V203"/>
      <c r="W203"/>
      <c r="X203"/>
      <c r="Y203"/>
      <c r="Z203"/>
      <c r="AA203"/>
      <c r="AB203"/>
      <c r="AC203"/>
      <c r="AD203"/>
      <c r="AE203"/>
      <c r="AF203"/>
      <c r="AG203"/>
    </row>
    <row r="204" spans="1:33" s="10" customFormat="1" ht="13" x14ac:dyDescent="0.25">
      <c r="A204" s="20"/>
      <c r="B204"/>
      <c r="C204"/>
      <c r="D204" s="33"/>
      <c r="E204"/>
      <c r="F204"/>
      <c r="G204"/>
      <c r="H204"/>
      <c r="I204"/>
      <c r="J204"/>
      <c r="K204"/>
      <c r="L204" s="12"/>
      <c r="U204"/>
      <c r="V204"/>
      <c r="W204"/>
      <c r="X204"/>
      <c r="Y204"/>
      <c r="Z204"/>
      <c r="AA204"/>
      <c r="AB204"/>
      <c r="AC204"/>
      <c r="AD204"/>
      <c r="AE204"/>
      <c r="AF204"/>
      <c r="AG204"/>
    </row>
    <row r="205" spans="1:33" s="10" customFormat="1" ht="13" x14ac:dyDescent="0.25">
      <c r="A205" s="20"/>
      <c r="B205"/>
      <c r="C205"/>
      <c r="D205"/>
      <c r="E205"/>
      <c r="F205"/>
      <c r="G205"/>
      <c r="H205"/>
      <c r="I205"/>
      <c r="J205"/>
      <c r="K205"/>
      <c r="L205"/>
      <c r="U205"/>
      <c r="V205"/>
      <c r="W205"/>
      <c r="X205"/>
      <c r="Y205"/>
      <c r="Z205"/>
      <c r="AA205"/>
      <c r="AB205"/>
      <c r="AC205"/>
      <c r="AD205"/>
      <c r="AE205"/>
      <c r="AF205"/>
      <c r="AG205"/>
    </row>
    <row r="206" spans="1:33" s="10" customFormat="1" ht="13" x14ac:dyDescent="0.25">
      <c r="A206" s="20"/>
      <c r="B206"/>
      <c r="C206"/>
      <c r="D206" s="52"/>
      <c r="E206" s="52"/>
      <c r="F206" s="52"/>
      <c r="G206" s="52"/>
      <c r="H206" s="52"/>
      <c r="I206" s="52"/>
      <c r="J206" s="52"/>
      <c r="K206" s="52"/>
      <c r="L206" s="52"/>
      <c r="U206"/>
      <c r="V206"/>
      <c r="W206"/>
      <c r="X206"/>
      <c r="Y206"/>
      <c r="Z206"/>
      <c r="AA206"/>
      <c r="AB206"/>
      <c r="AC206"/>
      <c r="AD206"/>
      <c r="AE206"/>
      <c r="AF206"/>
      <c r="AG206"/>
    </row>
    <row r="207" spans="1:33" s="10" customFormat="1" ht="13" x14ac:dyDescent="0.25">
      <c r="A207" s="23"/>
      <c r="B207"/>
      <c r="C207"/>
      <c r="D207" s="52"/>
      <c r="E207" s="52"/>
      <c r="F207" s="52"/>
      <c r="G207" s="52"/>
      <c r="H207" s="52"/>
      <c r="I207" s="52"/>
      <c r="J207" s="52"/>
      <c r="K207" s="52"/>
      <c r="L207" s="52"/>
      <c r="U207"/>
      <c r="V207"/>
      <c r="W207"/>
      <c r="X207"/>
      <c r="Y207"/>
      <c r="Z207"/>
      <c r="AA207"/>
      <c r="AB207"/>
      <c r="AC207"/>
      <c r="AD207"/>
      <c r="AE207"/>
      <c r="AF207"/>
      <c r="AG207"/>
    </row>
    <row r="208" spans="1:33" s="10" customFormat="1" x14ac:dyDescent="0.25">
      <c r="A208" s="162"/>
      <c r="B208" s="162"/>
      <c r="C208" s="162"/>
      <c r="D208" s="162"/>
      <c r="E208" s="162"/>
      <c r="F208" s="162"/>
      <c r="G208" s="162"/>
      <c r="H208" s="162"/>
      <c r="I208" s="162"/>
      <c r="J208" s="162"/>
      <c r="K208" s="162"/>
      <c r="L208" s="162"/>
      <c r="U208"/>
      <c r="V208"/>
      <c r="W208"/>
      <c r="X208"/>
      <c r="Y208"/>
      <c r="Z208"/>
      <c r="AA208"/>
      <c r="AB208"/>
      <c r="AC208"/>
      <c r="AD208"/>
      <c r="AE208"/>
      <c r="AF208"/>
      <c r="AG208"/>
    </row>
    <row r="209" spans="1:33" s="10" customFormat="1" x14ac:dyDescent="0.25">
      <c r="A209" s="162"/>
      <c r="B209" s="162"/>
      <c r="C209" s="162"/>
      <c r="D209" s="162"/>
      <c r="E209" s="162"/>
      <c r="F209" s="162"/>
      <c r="G209" s="162"/>
      <c r="H209" s="162"/>
      <c r="I209" s="162"/>
      <c r="J209" s="162"/>
      <c r="K209" s="162"/>
      <c r="L209" s="162"/>
      <c r="U209"/>
      <c r="V209"/>
      <c r="W209"/>
      <c r="X209"/>
      <c r="Y209"/>
      <c r="Z209"/>
      <c r="AA209"/>
      <c r="AB209"/>
      <c r="AC209"/>
      <c r="AD209"/>
      <c r="AE209"/>
      <c r="AF209"/>
      <c r="AG209"/>
    </row>
    <row r="210" spans="1:33" s="10" customFormat="1" ht="13" x14ac:dyDescent="0.25">
      <c r="A210" s="20"/>
      <c r="B210"/>
      <c r="C210"/>
      <c r="D210" s="33"/>
      <c r="E210"/>
      <c r="F210"/>
      <c r="G210"/>
      <c r="H210" s="50"/>
      <c r="I210" s="25"/>
      <c r="J210"/>
      <c r="K210"/>
      <c r="L210" s="12"/>
      <c r="U210"/>
      <c r="V210"/>
      <c r="W210"/>
      <c r="X210"/>
      <c r="Y210"/>
      <c r="Z210"/>
      <c r="AA210"/>
      <c r="AB210"/>
      <c r="AC210"/>
      <c r="AD210"/>
      <c r="AE210"/>
      <c r="AF210"/>
      <c r="AG210"/>
    </row>
    <row r="211" spans="1:33" s="10" customFormat="1" ht="13" x14ac:dyDescent="0.25">
      <c r="A211" s="20"/>
      <c r="B211"/>
      <c r="C211"/>
      <c r="D211" s="33"/>
      <c r="E211"/>
      <c r="F211"/>
      <c r="G211"/>
      <c r="H211" s="50"/>
      <c r="I211" s="25"/>
      <c r="J211"/>
      <c r="K211"/>
      <c r="L211" s="12"/>
      <c r="U211"/>
      <c r="V211"/>
      <c r="W211"/>
      <c r="X211"/>
      <c r="Y211"/>
      <c r="Z211"/>
      <c r="AA211"/>
      <c r="AB211"/>
      <c r="AC211"/>
      <c r="AD211"/>
      <c r="AE211"/>
      <c r="AF211"/>
      <c r="AG211"/>
    </row>
    <row r="212" spans="1:33" s="10" customFormat="1" ht="13" x14ac:dyDescent="0.25">
      <c r="A212" s="20"/>
      <c r="B212"/>
      <c r="C212"/>
      <c r="D212"/>
      <c r="E212"/>
      <c r="F212"/>
      <c r="G212"/>
      <c r="H212" s="50"/>
      <c r="I212" s="25"/>
      <c r="J212"/>
      <c r="K212"/>
      <c r="L212" s="12"/>
      <c r="U212"/>
      <c r="V212"/>
      <c r="W212"/>
      <c r="X212"/>
      <c r="Y212"/>
      <c r="Z212"/>
      <c r="AA212"/>
      <c r="AB212"/>
      <c r="AC212"/>
      <c r="AD212"/>
      <c r="AE212"/>
      <c r="AF212"/>
      <c r="AG212"/>
    </row>
    <row r="213" spans="1:33" s="10" customFormat="1" ht="13" x14ac:dyDescent="0.25">
      <c r="A213" s="20"/>
      <c r="B213"/>
      <c r="C213"/>
      <c r="D213" s="33"/>
      <c r="E213"/>
      <c r="F213"/>
      <c r="G213"/>
      <c r="H213" s="50"/>
      <c r="I213" s="25"/>
      <c r="J213"/>
      <c r="K213"/>
      <c r="L213" s="12"/>
      <c r="U213"/>
      <c r="V213"/>
      <c r="W213"/>
      <c r="X213"/>
      <c r="Y213"/>
      <c r="Z213"/>
      <c r="AA213"/>
      <c r="AB213"/>
      <c r="AC213"/>
      <c r="AD213"/>
      <c r="AE213"/>
      <c r="AF213"/>
      <c r="AG213"/>
    </row>
    <row r="214" spans="1:33" s="10" customFormat="1" ht="13" x14ac:dyDescent="0.25">
      <c r="A214" s="20"/>
      <c r="B214"/>
      <c r="C214"/>
      <c r="D214" s="33"/>
      <c r="E214"/>
      <c r="F214"/>
      <c r="G214"/>
      <c r="H214"/>
      <c r="I214"/>
      <c r="J214"/>
      <c r="K214"/>
      <c r="L214" s="12"/>
      <c r="U214"/>
      <c r="V214"/>
      <c r="W214"/>
      <c r="X214"/>
      <c r="Y214"/>
      <c r="Z214"/>
      <c r="AA214"/>
      <c r="AB214"/>
      <c r="AC214"/>
      <c r="AD214"/>
      <c r="AE214"/>
      <c r="AF214"/>
      <c r="AG214"/>
    </row>
    <row r="215" spans="1:33" s="10" customFormat="1" ht="13" x14ac:dyDescent="0.25">
      <c r="A215" s="20"/>
      <c r="B215"/>
      <c r="C215"/>
      <c r="D215" s="33"/>
      <c r="E215"/>
      <c r="F215"/>
      <c r="G215"/>
      <c r="H215"/>
      <c r="I215"/>
      <c r="J215"/>
      <c r="K215"/>
      <c r="L215" s="12"/>
      <c r="U215"/>
      <c r="V215"/>
      <c r="W215"/>
      <c r="X215"/>
      <c r="Y215"/>
      <c r="Z215"/>
      <c r="AA215"/>
      <c r="AB215"/>
      <c r="AC215"/>
      <c r="AD215"/>
      <c r="AE215"/>
      <c r="AF215"/>
      <c r="AG215"/>
    </row>
    <row r="216" spans="1:33" s="10" customFormat="1" ht="13" x14ac:dyDescent="0.25">
      <c r="A216" s="20"/>
      <c r="B216"/>
      <c r="C216"/>
      <c r="D216" s="33"/>
      <c r="E216"/>
      <c r="F216"/>
      <c r="G216"/>
      <c r="H216" s="50"/>
      <c r="I216" s="25"/>
      <c r="J216"/>
      <c r="K216"/>
      <c r="L216" s="12"/>
      <c r="U216"/>
      <c r="V216"/>
      <c r="W216"/>
      <c r="X216"/>
      <c r="Y216"/>
      <c r="Z216"/>
      <c r="AA216"/>
      <c r="AB216"/>
      <c r="AC216"/>
      <c r="AD216"/>
      <c r="AE216"/>
      <c r="AF216"/>
      <c r="AG216"/>
    </row>
    <row r="217" spans="1:33" s="10" customFormat="1" ht="13" x14ac:dyDescent="0.25">
      <c r="A217" s="20"/>
      <c r="B217"/>
      <c r="C217"/>
      <c r="D217" s="33"/>
      <c r="E217"/>
      <c r="F217" s="166"/>
      <c r="G217" s="166"/>
      <c r="H217" s="166"/>
      <c r="I217" s="179"/>
      <c r="J217" s="55"/>
      <c r="K217"/>
      <c r="L217" s="12"/>
      <c r="U217"/>
      <c r="V217"/>
      <c r="W217"/>
      <c r="X217"/>
      <c r="Y217"/>
      <c r="Z217"/>
      <c r="AA217"/>
      <c r="AB217"/>
      <c r="AC217"/>
      <c r="AD217"/>
      <c r="AE217"/>
      <c r="AF217"/>
      <c r="AG217"/>
    </row>
    <row r="218" spans="1:33" s="10" customFormat="1" ht="13" x14ac:dyDescent="0.25">
      <c r="A218" s="20"/>
      <c r="B218"/>
      <c r="C218"/>
      <c r="D218" s="33"/>
      <c r="E218"/>
      <c r="F218" s="166"/>
      <c r="G218" s="166"/>
      <c r="H218" s="166"/>
      <c r="I218" s="179"/>
      <c r="J218" s="55"/>
      <c r="K218"/>
      <c r="L218" s="12"/>
      <c r="U218"/>
      <c r="V218"/>
      <c r="W218"/>
      <c r="X218"/>
      <c r="Y218"/>
      <c r="Z218"/>
      <c r="AA218"/>
      <c r="AB218"/>
      <c r="AC218"/>
      <c r="AD218"/>
      <c r="AE218"/>
      <c r="AF218"/>
      <c r="AG218"/>
    </row>
    <row r="219" spans="1:33" s="10" customFormat="1" ht="13" x14ac:dyDescent="0.25">
      <c r="A219" s="20"/>
      <c r="B219"/>
      <c r="C219"/>
      <c r="D219" s="33"/>
      <c r="E219"/>
      <c r="F219"/>
      <c r="G219"/>
      <c r="H219" s="50"/>
      <c r="I219" s="25"/>
      <c r="J219"/>
      <c r="K219"/>
      <c r="L219" s="12"/>
      <c r="U219"/>
      <c r="V219"/>
      <c r="W219"/>
      <c r="X219"/>
      <c r="Y219"/>
      <c r="Z219"/>
      <c r="AA219"/>
      <c r="AB219"/>
      <c r="AC219"/>
      <c r="AD219"/>
      <c r="AE219"/>
      <c r="AF219"/>
      <c r="AG219"/>
    </row>
    <row r="220" spans="1:33" s="10" customFormat="1" ht="13" x14ac:dyDescent="0.25">
      <c r="A220" s="20"/>
      <c r="B220"/>
      <c r="C220"/>
      <c r="D220" s="33"/>
      <c r="E220" s="166"/>
      <c r="F220" s="166"/>
      <c r="G220" s="166"/>
      <c r="H220" s="181"/>
      <c r="I220" s="25"/>
      <c r="J220"/>
      <c r="K220"/>
      <c r="L220" s="12"/>
      <c r="U220"/>
      <c r="V220"/>
      <c r="W220"/>
      <c r="X220"/>
      <c r="Y220"/>
      <c r="Z220"/>
      <c r="AA220"/>
      <c r="AB220"/>
      <c r="AC220"/>
      <c r="AD220"/>
      <c r="AE220"/>
      <c r="AF220"/>
      <c r="AG220"/>
    </row>
    <row r="221" spans="1:33" s="10" customFormat="1" ht="13" x14ac:dyDescent="0.25">
      <c r="A221" s="20"/>
      <c r="B221"/>
      <c r="C221"/>
      <c r="D221"/>
      <c r="E221" s="166"/>
      <c r="F221" s="166"/>
      <c r="G221" s="166"/>
      <c r="H221" s="181"/>
      <c r="I221" s="25"/>
      <c r="J221"/>
      <c r="K221"/>
      <c r="L221" s="12"/>
      <c r="N221" s="26"/>
      <c r="O221" s="26"/>
      <c r="U221"/>
      <c r="V221"/>
      <c r="W221"/>
      <c r="X221"/>
      <c r="Y221"/>
      <c r="Z221"/>
      <c r="AA221"/>
      <c r="AB221"/>
      <c r="AC221"/>
      <c r="AD221"/>
      <c r="AE221"/>
      <c r="AF221"/>
      <c r="AG221"/>
    </row>
    <row r="222" spans="1:33" s="10" customFormat="1" ht="13" x14ac:dyDescent="0.25">
      <c r="A222" s="20"/>
      <c r="B222" s="177"/>
      <c r="C222"/>
      <c r="D222"/>
      <c r="E222"/>
      <c r="F222"/>
      <c r="G222"/>
      <c r="H222" s="33"/>
      <c r="I222" s="25"/>
      <c r="J222"/>
      <c r="K222"/>
      <c r="L222" s="12"/>
      <c r="N222" s="26"/>
      <c r="O222" s="26"/>
      <c r="U222"/>
      <c r="V222"/>
      <c r="W222"/>
      <c r="X222"/>
      <c r="Y222"/>
      <c r="Z222"/>
      <c r="AA222"/>
      <c r="AB222"/>
      <c r="AC222"/>
      <c r="AD222"/>
      <c r="AE222"/>
      <c r="AF222"/>
      <c r="AG222"/>
    </row>
    <row r="223" spans="1:33" s="10" customFormat="1" ht="13" x14ac:dyDescent="0.25">
      <c r="A223" s="20"/>
      <c r="B223" s="166"/>
      <c r="C223"/>
      <c r="D223"/>
      <c r="E223"/>
      <c r="F223"/>
      <c r="G223"/>
      <c r="H223"/>
      <c r="I223" s="25"/>
      <c r="J223"/>
      <c r="K223"/>
      <c r="L223" s="12"/>
      <c r="N223" s="26"/>
      <c r="O223" s="26"/>
      <c r="U223"/>
      <c r="V223"/>
      <c r="W223"/>
      <c r="X223"/>
      <c r="Y223"/>
      <c r="Z223"/>
      <c r="AA223"/>
      <c r="AB223"/>
      <c r="AC223"/>
      <c r="AD223"/>
      <c r="AE223"/>
      <c r="AF223"/>
      <c r="AG223"/>
    </row>
    <row r="224" spans="1:33" s="10" customFormat="1" ht="13" x14ac:dyDescent="0.25">
      <c r="A224" s="20"/>
      <c r="B224"/>
      <c r="C224"/>
      <c r="D224" s="33"/>
      <c r="E224"/>
      <c r="F224" s="34"/>
      <c r="G224" s="31"/>
      <c r="H224" s="34"/>
      <c r="I224" s="30"/>
      <c r="J224"/>
      <c r="K224"/>
      <c r="L224" s="12"/>
      <c r="N224" s="26"/>
      <c r="O224" s="26"/>
      <c r="U224"/>
      <c r="V224"/>
      <c r="W224"/>
      <c r="X224"/>
      <c r="Y224"/>
      <c r="Z224"/>
      <c r="AA224"/>
      <c r="AB224"/>
      <c r="AC224"/>
      <c r="AD224"/>
      <c r="AE224"/>
      <c r="AF224"/>
      <c r="AG224"/>
    </row>
    <row r="225" spans="1:33" s="10" customFormat="1" ht="13" x14ac:dyDescent="0.25">
      <c r="A225" s="20"/>
      <c r="B225"/>
      <c r="C225"/>
      <c r="D225"/>
      <c r="E225"/>
      <c r="F225"/>
      <c r="G225" s="25"/>
      <c r="H225"/>
      <c r="I225" s="25"/>
      <c r="J225"/>
      <c r="K225"/>
      <c r="L225" s="12"/>
      <c r="N225" s="26"/>
      <c r="O225" s="26"/>
      <c r="U225"/>
      <c r="V225"/>
      <c r="W225"/>
      <c r="X225"/>
      <c r="Y225"/>
      <c r="Z225"/>
      <c r="AA225"/>
      <c r="AB225"/>
      <c r="AC225"/>
      <c r="AD225"/>
      <c r="AE225"/>
      <c r="AF225"/>
      <c r="AG225"/>
    </row>
    <row r="226" spans="1:33" s="10" customFormat="1" ht="13" x14ac:dyDescent="0.25">
      <c r="A226" s="20"/>
      <c r="B226"/>
      <c r="C226"/>
      <c r="D226"/>
      <c r="E226"/>
      <c r="F226"/>
      <c r="G226" s="25"/>
      <c r="H226"/>
      <c r="I226" s="25"/>
      <c r="J226"/>
      <c r="K226"/>
      <c r="L226" s="12"/>
      <c r="N226" s="26"/>
      <c r="O226" s="26"/>
      <c r="U226"/>
      <c r="V226"/>
      <c r="W226"/>
      <c r="X226"/>
      <c r="Y226"/>
      <c r="Z226"/>
      <c r="AA226"/>
      <c r="AB226"/>
      <c r="AC226"/>
      <c r="AD226"/>
      <c r="AE226"/>
      <c r="AF226"/>
      <c r="AG226"/>
    </row>
    <row r="227" spans="1:33" s="10" customFormat="1" ht="13" x14ac:dyDescent="0.25">
      <c r="A227" s="23"/>
      <c r="B227"/>
      <c r="C227"/>
      <c r="D227"/>
      <c r="E227"/>
      <c r="F227"/>
      <c r="G227" s="25"/>
      <c r="H227"/>
      <c r="I227" s="25"/>
      <c r="J227"/>
      <c r="K227"/>
      <c r="L227" s="12"/>
      <c r="N227" s="26"/>
      <c r="O227" s="26"/>
      <c r="U227"/>
      <c r="V227"/>
      <c r="W227"/>
      <c r="X227"/>
      <c r="Y227"/>
      <c r="Z227"/>
      <c r="AA227"/>
      <c r="AB227"/>
      <c r="AC227"/>
      <c r="AD227"/>
      <c r="AE227"/>
      <c r="AF227"/>
      <c r="AG227"/>
    </row>
    <row r="228" spans="1:33" s="10" customFormat="1" ht="13" x14ac:dyDescent="0.25">
      <c r="A228" s="20"/>
      <c r="B228"/>
      <c r="C228"/>
      <c r="D228"/>
      <c r="E228"/>
      <c r="F228"/>
      <c r="G228" s="25"/>
      <c r="H228"/>
      <c r="I228" s="25"/>
      <c r="J228"/>
      <c r="K228"/>
      <c r="L228" s="12"/>
      <c r="N228" s="26"/>
      <c r="O228" s="26"/>
      <c r="U228"/>
      <c r="V228"/>
      <c r="W228"/>
      <c r="X228"/>
      <c r="Y228"/>
      <c r="Z228"/>
      <c r="AA228"/>
      <c r="AB228"/>
      <c r="AC228"/>
      <c r="AD228"/>
      <c r="AE228"/>
      <c r="AF228"/>
      <c r="AG228"/>
    </row>
    <row r="229" spans="1:33" s="10" customFormat="1" ht="13" x14ac:dyDescent="0.25">
      <c r="A229" s="20"/>
      <c r="B229"/>
      <c r="C229"/>
      <c r="D229"/>
      <c r="E229"/>
      <c r="F229"/>
      <c r="G229" s="25"/>
      <c r="H229"/>
      <c r="I229" s="25"/>
      <c r="J229"/>
      <c r="K229"/>
      <c r="L229" s="12"/>
      <c r="N229" s="26"/>
      <c r="O229" s="26"/>
      <c r="U229"/>
      <c r="V229"/>
      <c r="W229"/>
      <c r="X229"/>
      <c r="Y229"/>
      <c r="Z229"/>
      <c r="AA229"/>
      <c r="AB229"/>
      <c r="AC229"/>
      <c r="AD229"/>
      <c r="AE229"/>
      <c r="AF229"/>
      <c r="AG229"/>
    </row>
    <row r="230" spans="1:33" s="10" customFormat="1" ht="13" x14ac:dyDescent="0.25">
      <c r="A230" s="20"/>
      <c r="B230"/>
      <c r="C230"/>
      <c r="D230"/>
      <c r="E230"/>
      <c r="F230"/>
      <c r="G230" s="25"/>
      <c r="H230"/>
      <c r="I230" s="25"/>
      <c r="J230"/>
      <c r="K230"/>
      <c r="L230" s="12"/>
      <c r="N230" s="26"/>
      <c r="O230" s="26"/>
      <c r="U230"/>
      <c r="V230"/>
      <c r="W230"/>
      <c r="X230"/>
      <c r="Y230"/>
      <c r="Z230"/>
      <c r="AA230"/>
      <c r="AB230"/>
      <c r="AC230"/>
      <c r="AD230"/>
      <c r="AE230"/>
      <c r="AF230"/>
      <c r="AG230"/>
    </row>
    <row r="231" spans="1:33" s="10" customFormat="1" ht="13" x14ac:dyDescent="0.25">
      <c r="A231" s="20"/>
      <c r="B231"/>
      <c r="C231"/>
      <c r="D231"/>
      <c r="E231"/>
      <c r="F231"/>
      <c r="G231" s="25"/>
      <c r="H231"/>
      <c r="I231" s="25"/>
      <c r="J231"/>
      <c r="K231"/>
      <c r="L231" s="12"/>
      <c r="N231" s="26"/>
      <c r="O231" s="26"/>
      <c r="U231"/>
      <c r="V231"/>
      <c r="W231"/>
      <c r="X231"/>
      <c r="Y231"/>
      <c r="Z231"/>
      <c r="AA231"/>
      <c r="AB231"/>
      <c r="AC231"/>
      <c r="AD231"/>
      <c r="AE231"/>
      <c r="AF231"/>
      <c r="AG231"/>
    </row>
    <row r="232" spans="1:33" s="10" customFormat="1" ht="13" x14ac:dyDescent="0.25">
      <c r="A232" s="20"/>
      <c r="B232"/>
      <c r="C232"/>
      <c r="D232"/>
      <c r="E232"/>
      <c r="F232"/>
      <c r="G232" s="25"/>
      <c r="H232"/>
      <c r="I232" s="25"/>
      <c r="J232"/>
      <c r="K232"/>
      <c r="L232" s="12"/>
      <c r="N232" s="26"/>
      <c r="O232" s="26"/>
      <c r="U232"/>
      <c r="V232"/>
      <c r="W232"/>
      <c r="X232"/>
      <c r="Y232"/>
      <c r="Z232"/>
      <c r="AA232"/>
      <c r="AB232"/>
      <c r="AC232"/>
      <c r="AD232"/>
      <c r="AE232"/>
      <c r="AF232"/>
      <c r="AG232"/>
    </row>
    <row r="233" spans="1:33" s="10" customFormat="1" ht="13" x14ac:dyDescent="0.25">
      <c r="A233" s="20"/>
      <c r="B233"/>
      <c r="C233"/>
      <c r="D233"/>
      <c r="E233"/>
      <c r="F233" s="12"/>
      <c r="G233" s="25"/>
      <c r="H233"/>
      <c r="I233" s="25"/>
      <c r="J233"/>
      <c r="K233"/>
      <c r="L233" s="12"/>
      <c r="N233" s="26"/>
      <c r="O233" s="26"/>
      <c r="U233"/>
      <c r="V233"/>
      <c r="W233"/>
      <c r="X233"/>
      <c r="Y233"/>
      <c r="Z233"/>
      <c r="AA233"/>
      <c r="AB233"/>
      <c r="AC233"/>
      <c r="AD233"/>
      <c r="AE233"/>
      <c r="AF233"/>
      <c r="AG233"/>
    </row>
    <row r="234" spans="1:33" s="10" customFormat="1" ht="13" x14ac:dyDescent="0.25">
      <c r="A234" s="20"/>
      <c r="B234"/>
      <c r="C234"/>
      <c r="D234"/>
      <c r="E234"/>
      <c r="F234"/>
      <c r="G234"/>
      <c r="H234"/>
      <c r="I234" s="25"/>
      <c r="J234"/>
      <c r="K234"/>
      <c r="L234" s="12"/>
      <c r="N234" s="26"/>
      <c r="O234" s="26"/>
      <c r="U234"/>
      <c r="V234"/>
      <c r="W234"/>
      <c r="X234"/>
      <c r="Y234"/>
      <c r="Z234"/>
      <c r="AA234"/>
      <c r="AB234"/>
      <c r="AC234"/>
      <c r="AD234"/>
      <c r="AE234"/>
      <c r="AF234"/>
      <c r="AG234"/>
    </row>
    <row r="235" spans="1:33" s="10" customFormat="1" ht="13" x14ac:dyDescent="0.25">
      <c r="A235" s="20"/>
      <c r="B235"/>
      <c r="C235"/>
      <c r="D235"/>
      <c r="E235"/>
      <c r="F235"/>
      <c r="G235" s="178"/>
      <c r="H235"/>
      <c r="I235"/>
      <c r="J235"/>
      <c r="K235" s="179"/>
      <c r="L235" s="180"/>
      <c r="N235" s="26"/>
      <c r="O235" s="26"/>
      <c r="U235"/>
      <c r="V235"/>
      <c r="W235"/>
      <c r="X235"/>
      <c r="Y235"/>
      <c r="Z235"/>
      <c r="AA235"/>
      <c r="AB235"/>
      <c r="AC235"/>
      <c r="AD235"/>
      <c r="AE235"/>
      <c r="AF235"/>
      <c r="AG235"/>
    </row>
    <row r="236" spans="1:33" s="10" customFormat="1" ht="13" x14ac:dyDescent="0.25">
      <c r="A236" s="20"/>
      <c r="B236"/>
      <c r="C236"/>
      <c r="D236"/>
      <c r="E236"/>
      <c r="F236"/>
      <c r="G236" s="178"/>
      <c r="H236"/>
      <c r="I236"/>
      <c r="J236"/>
      <c r="K236" s="179"/>
      <c r="L236" s="180"/>
      <c r="N236" s="26"/>
      <c r="O236" s="26"/>
      <c r="U236"/>
      <c r="V236"/>
      <c r="W236"/>
      <c r="X236"/>
      <c r="Y236"/>
      <c r="Z236"/>
      <c r="AA236"/>
      <c r="AB236"/>
      <c r="AC236"/>
      <c r="AD236"/>
      <c r="AE236"/>
      <c r="AF236"/>
      <c r="AG236"/>
    </row>
    <row r="237" spans="1:33" s="10" customFormat="1" ht="13" x14ac:dyDescent="0.25">
      <c r="A237" s="20"/>
      <c r="B237"/>
      <c r="C237"/>
      <c r="D237"/>
      <c r="E237"/>
      <c r="F237"/>
      <c r="G237"/>
      <c r="H237"/>
      <c r="I237" s="25"/>
      <c r="J237"/>
      <c r="K237"/>
      <c r="L237" s="12"/>
      <c r="N237" s="26"/>
      <c r="O237" s="26"/>
      <c r="U237"/>
      <c r="V237"/>
      <c r="W237"/>
      <c r="X237"/>
      <c r="Y237"/>
      <c r="Z237"/>
      <c r="AA237"/>
      <c r="AB237"/>
      <c r="AC237"/>
      <c r="AD237"/>
      <c r="AE237"/>
      <c r="AF237"/>
      <c r="AG237"/>
    </row>
    <row r="238" spans="1:33" s="10" customFormat="1" ht="13" x14ac:dyDescent="0.25">
      <c r="A238" s="20"/>
      <c r="B238"/>
      <c r="C238"/>
      <c r="D238"/>
      <c r="E238"/>
      <c r="F238" s="166"/>
      <c r="G238" s="166"/>
      <c r="H238" s="166"/>
      <c r="I238" s="181"/>
      <c r="J238"/>
      <c r="K238"/>
      <c r="L238" s="12"/>
      <c r="N238" s="26"/>
      <c r="O238" s="26"/>
      <c r="U238"/>
      <c r="V238"/>
      <c r="W238"/>
      <c r="X238"/>
      <c r="Y238"/>
      <c r="Z238"/>
      <c r="AA238"/>
      <c r="AB238"/>
      <c r="AC238"/>
      <c r="AD238"/>
      <c r="AE238"/>
      <c r="AF238"/>
      <c r="AG238"/>
    </row>
    <row r="239" spans="1:33" s="10" customFormat="1" ht="13" x14ac:dyDescent="0.25">
      <c r="A239" s="20"/>
      <c r="B239"/>
      <c r="C239"/>
      <c r="D239"/>
      <c r="E239"/>
      <c r="F239" s="166"/>
      <c r="G239" s="166"/>
      <c r="H239" s="166"/>
      <c r="I239" s="181"/>
      <c r="J239"/>
      <c r="K239"/>
      <c r="L239" s="12"/>
      <c r="N239" s="26"/>
      <c r="O239" s="26"/>
      <c r="U239"/>
      <c r="V239"/>
      <c r="W239"/>
      <c r="X239"/>
      <c r="Y239"/>
      <c r="Z239"/>
      <c r="AA239"/>
      <c r="AB239"/>
      <c r="AC239"/>
      <c r="AD239"/>
      <c r="AE239"/>
      <c r="AF239"/>
      <c r="AG239"/>
    </row>
    <row r="240" spans="1:33" s="10" customFormat="1" ht="13" x14ac:dyDescent="0.25">
      <c r="A240" s="20"/>
      <c r="B240" s="177"/>
      <c r="C240"/>
      <c r="D240"/>
      <c r="E240"/>
      <c r="F240"/>
      <c r="G240"/>
      <c r="H240"/>
      <c r="I240"/>
      <c r="J240"/>
      <c r="K240"/>
      <c r="L240" s="12"/>
      <c r="N240" s="26"/>
      <c r="O240" s="26"/>
      <c r="U240"/>
      <c r="V240"/>
      <c r="W240"/>
      <c r="X240"/>
      <c r="Y240"/>
      <c r="Z240"/>
      <c r="AA240"/>
      <c r="AB240"/>
      <c r="AC240"/>
      <c r="AD240"/>
      <c r="AE240"/>
      <c r="AF240"/>
      <c r="AG240"/>
    </row>
    <row r="241" spans="1:33" s="10" customFormat="1" ht="13" x14ac:dyDescent="0.25">
      <c r="A241" s="20"/>
      <c r="B241" s="166"/>
      <c r="C241"/>
      <c r="D241"/>
      <c r="E241"/>
      <c r="F241"/>
      <c r="G241"/>
      <c r="H241"/>
      <c r="I241"/>
      <c r="J241"/>
      <c r="K241"/>
      <c r="L241" s="12"/>
      <c r="N241" s="26"/>
      <c r="O241" s="26"/>
      <c r="U241"/>
      <c r="V241"/>
      <c r="W241"/>
      <c r="X241"/>
      <c r="Y241"/>
      <c r="Z241"/>
      <c r="AA241"/>
      <c r="AB241"/>
      <c r="AC241"/>
      <c r="AD241"/>
      <c r="AE241"/>
      <c r="AF241"/>
      <c r="AG241"/>
    </row>
    <row r="242" spans="1:33" s="10" customFormat="1" ht="13" x14ac:dyDescent="0.25">
      <c r="A242" s="20"/>
      <c r="B242"/>
      <c r="C242"/>
      <c r="D242"/>
      <c r="E242"/>
      <c r="F242" s="34"/>
      <c r="G242" s="31"/>
      <c r="H242" s="34"/>
      <c r="I242"/>
      <c r="J242"/>
      <c r="K242"/>
      <c r="L242" s="12"/>
      <c r="N242" s="26"/>
      <c r="O242" s="26"/>
      <c r="U242"/>
      <c r="V242"/>
      <c r="W242"/>
      <c r="X242"/>
      <c r="Y242"/>
      <c r="Z242"/>
      <c r="AA242"/>
      <c r="AB242"/>
      <c r="AC242"/>
      <c r="AD242"/>
      <c r="AE242"/>
      <c r="AF242"/>
      <c r="AG242"/>
    </row>
    <row r="243" spans="1:33" s="10" customFormat="1" ht="13" x14ac:dyDescent="0.25">
      <c r="A243" s="20"/>
      <c r="B243"/>
      <c r="C243"/>
      <c r="D243"/>
      <c r="E243"/>
      <c r="F243" s="30"/>
      <c r="G243" s="31"/>
      <c r="H243" s="30"/>
      <c r="I243"/>
      <c r="J243"/>
      <c r="K243"/>
      <c r="L243" s="12"/>
      <c r="N243" s="26"/>
      <c r="O243" s="26"/>
      <c r="U243"/>
      <c r="V243"/>
      <c r="W243"/>
      <c r="X243"/>
      <c r="Y243"/>
      <c r="Z243"/>
      <c r="AA243"/>
      <c r="AB243"/>
      <c r="AC243"/>
      <c r="AD243"/>
      <c r="AE243"/>
      <c r="AF243"/>
      <c r="AG243"/>
    </row>
    <row r="244" spans="1:33" s="10" customFormat="1" ht="13" x14ac:dyDescent="0.25">
      <c r="A244" s="32"/>
      <c r="B244"/>
      <c r="C244"/>
      <c r="D244"/>
      <c r="E244"/>
      <c r="F244" s="30"/>
      <c r="G244" s="31"/>
      <c r="H244" s="30"/>
      <c r="I244"/>
      <c r="J244"/>
      <c r="K244"/>
      <c r="L244" s="12"/>
      <c r="N244" s="26"/>
      <c r="O244" s="26"/>
      <c r="U244"/>
      <c r="V244"/>
      <c r="W244"/>
      <c r="X244"/>
      <c r="Y244"/>
      <c r="Z244"/>
      <c r="AA244"/>
      <c r="AB244"/>
      <c r="AC244"/>
      <c r="AD244"/>
      <c r="AE244"/>
      <c r="AF244"/>
      <c r="AG244"/>
    </row>
    <row r="245" spans="1:33" s="10" customFormat="1" x14ac:dyDescent="0.25">
      <c r="A245"/>
      <c r="B245"/>
      <c r="C245"/>
      <c r="D245"/>
      <c r="E245"/>
      <c r="F245" s="30"/>
      <c r="G245" s="31"/>
      <c r="H245" s="30"/>
      <c r="I245"/>
      <c r="J245"/>
      <c r="K245"/>
      <c r="L245" s="12"/>
      <c r="N245" s="26"/>
      <c r="O245" s="26"/>
      <c r="U245"/>
      <c r="V245"/>
      <c r="W245"/>
      <c r="X245"/>
      <c r="Y245"/>
      <c r="Z245"/>
      <c r="AA245"/>
      <c r="AB245"/>
      <c r="AC245"/>
      <c r="AD245"/>
      <c r="AE245"/>
      <c r="AF245"/>
      <c r="AG245"/>
    </row>
    <row r="246" spans="1:33" s="10" customFormat="1" ht="13" x14ac:dyDescent="0.25">
      <c r="A246" s="20"/>
      <c r="B246"/>
      <c r="C246"/>
      <c r="D246"/>
      <c r="E246"/>
      <c r="F246" s="30"/>
      <c r="G246" s="31"/>
      <c r="H246" s="30"/>
      <c r="I246"/>
      <c r="J246"/>
      <c r="K246"/>
      <c r="L246" s="12"/>
      <c r="N246" s="26"/>
      <c r="O246" s="26"/>
      <c r="U246"/>
      <c r="V246"/>
      <c r="W246"/>
      <c r="X246"/>
      <c r="Y246"/>
      <c r="Z246"/>
      <c r="AA246"/>
      <c r="AB246"/>
      <c r="AC246"/>
      <c r="AD246"/>
      <c r="AE246"/>
      <c r="AF246"/>
      <c r="AG246"/>
    </row>
    <row r="247" spans="1:33" s="10" customFormat="1" ht="13" x14ac:dyDescent="0.25">
      <c r="A247" s="20"/>
      <c r="B247"/>
      <c r="C247"/>
      <c r="D247"/>
      <c r="E247" s="30"/>
      <c r="F247" s="30"/>
      <c r="G247" s="31"/>
      <c r="H247" s="30"/>
      <c r="I247"/>
      <c r="J247"/>
      <c r="K247"/>
      <c r="L247" s="12"/>
      <c r="N247" s="26"/>
      <c r="O247" s="26"/>
      <c r="U247"/>
      <c r="V247"/>
      <c r="W247"/>
      <c r="X247"/>
      <c r="Y247"/>
      <c r="Z247"/>
      <c r="AA247"/>
      <c r="AB247"/>
      <c r="AC247"/>
      <c r="AD247"/>
      <c r="AE247"/>
      <c r="AF247"/>
      <c r="AG247"/>
    </row>
    <row r="248" spans="1:33" s="10" customFormat="1" ht="13" x14ac:dyDescent="0.25">
      <c r="A248" s="20"/>
      <c r="B248"/>
      <c r="C248"/>
      <c r="D248"/>
      <c r="E248" s="30"/>
      <c r="F248" s="30"/>
      <c r="G248" s="31"/>
      <c r="H248" s="30"/>
      <c r="I248"/>
      <c r="J248"/>
      <c r="K248"/>
      <c r="L248" s="12"/>
      <c r="N248" s="26"/>
      <c r="O248" s="26"/>
      <c r="U248"/>
      <c r="V248"/>
      <c r="W248"/>
      <c r="X248"/>
      <c r="Y248"/>
      <c r="Z248"/>
      <c r="AA248"/>
      <c r="AB248"/>
      <c r="AC248"/>
      <c r="AD248"/>
      <c r="AE248"/>
      <c r="AF248"/>
      <c r="AG248"/>
    </row>
    <row r="249" spans="1:33" s="10" customFormat="1" ht="13" x14ac:dyDescent="0.25">
      <c r="A249" s="20"/>
      <c r="B249" s="22"/>
      <c r="C249"/>
      <c r="D249" s="30"/>
      <c r="E249" s="50"/>
      <c r="F249" s="30"/>
      <c r="G249" s="31"/>
      <c r="H249" s="30"/>
      <c r="I249"/>
      <c r="J249"/>
      <c r="K249"/>
      <c r="L249" s="12"/>
      <c r="N249" s="26"/>
      <c r="O249" s="26"/>
      <c r="U249"/>
      <c r="V249"/>
      <c r="W249"/>
      <c r="X249"/>
      <c r="Y249"/>
      <c r="Z249"/>
      <c r="AA249"/>
      <c r="AB249"/>
      <c r="AC249"/>
      <c r="AD249"/>
      <c r="AE249"/>
      <c r="AF249"/>
      <c r="AG249"/>
    </row>
    <row r="250" spans="1:33" s="10" customFormat="1" ht="13" x14ac:dyDescent="0.25">
      <c r="A250" s="20"/>
      <c r="B250"/>
      <c r="C250"/>
      <c r="D250"/>
      <c r="E250"/>
      <c r="F250"/>
      <c r="G250" s="25"/>
      <c r="H250"/>
      <c r="I250"/>
      <c r="J250" s="25"/>
      <c r="K250"/>
      <c r="L250" s="12"/>
      <c r="N250" s="26"/>
      <c r="O250" s="26"/>
      <c r="U250"/>
      <c r="V250"/>
      <c r="W250"/>
      <c r="X250"/>
      <c r="Y250"/>
      <c r="Z250"/>
      <c r="AA250"/>
      <c r="AB250"/>
      <c r="AC250"/>
      <c r="AD250"/>
      <c r="AE250"/>
      <c r="AF250"/>
      <c r="AG250"/>
    </row>
    <row r="251" spans="1:33" s="10" customFormat="1" ht="13" x14ac:dyDescent="0.25">
      <c r="A251" s="20"/>
      <c r="B251"/>
      <c r="C251"/>
      <c r="D251"/>
      <c r="E251"/>
      <c r="F251"/>
      <c r="G251" s="25"/>
      <c r="H251"/>
      <c r="I251"/>
      <c r="J251" s="25"/>
      <c r="K251"/>
      <c r="L251" s="12"/>
      <c r="N251" s="26"/>
      <c r="O251" s="26"/>
      <c r="U251"/>
      <c r="V251"/>
      <c r="W251"/>
      <c r="X251"/>
      <c r="Y251"/>
      <c r="Z251"/>
      <c r="AA251"/>
      <c r="AB251"/>
      <c r="AC251"/>
      <c r="AD251"/>
      <c r="AE251"/>
      <c r="AF251"/>
      <c r="AG251"/>
    </row>
    <row r="252" spans="1:33" s="10" customFormat="1" ht="13" x14ac:dyDescent="0.25">
      <c r="A252" s="32"/>
      <c r="B252"/>
      <c r="C252"/>
      <c r="D252"/>
      <c r="E252"/>
      <c r="F252"/>
      <c r="G252" s="25"/>
      <c r="H252"/>
      <c r="I252"/>
      <c r="J252" s="25"/>
      <c r="K252"/>
      <c r="L252" s="12"/>
      <c r="N252" s="26"/>
      <c r="O252" s="26"/>
      <c r="U252"/>
      <c r="V252"/>
      <c r="W252"/>
      <c r="X252"/>
      <c r="Y252"/>
      <c r="Z252"/>
      <c r="AA252"/>
      <c r="AB252"/>
      <c r="AC252"/>
      <c r="AD252"/>
      <c r="AE252"/>
      <c r="AF252"/>
      <c r="AG252"/>
    </row>
    <row r="253" spans="1:33" s="10" customFormat="1" x14ac:dyDescent="0.25">
      <c r="A253"/>
      <c r="B253"/>
      <c r="C253"/>
      <c r="D253"/>
      <c r="E253"/>
      <c r="F253"/>
      <c r="G253" s="25"/>
      <c r="H253"/>
      <c r="I253"/>
      <c r="J253" s="25"/>
      <c r="K253"/>
      <c r="L253" s="12"/>
      <c r="N253" s="26"/>
      <c r="O253" s="26"/>
      <c r="U253"/>
      <c r="V253"/>
      <c r="W253"/>
      <c r="X253"/>
      <c r="Y253"/>
      <c r="Z253"/>
      <c r="AA253"/>
      <c r="AB253"/>
      <c r="AC253"/>
      <c r="AD253"/>
      <c r="AE253"/>
      <c r="AF253"/>
      <c r="AG253"/>
    </row>
    <row r="254" spans="1:33" s="10" customFormat="1" ht="13" x14ac:dyDescent="0.25">
      <c r="A254" s="20"/>
      <c r="B254"/>
      <c r="C254"/>
      <c r="D254"/>
      <c r="E254"/>
      <c r="F254"/>
      <c r="G254"/>
      <c r="H254"/>
      <c r="I254" s="25"/>
      <c r="J254"/>
      <c r="K254"/>
      <c r="L254" s="12"/>
      <c r="N254" s="26"/>
      <c r="O254" s="26"/>
      <c r="U254"/>
      <c r="V254"/>
      <c r="W254"/>
      <c r="X254"/>
      <c r="Y254"/>
      <c r="Z254"/>
      <c r="AA254"/>
      <c r="AB254"/>
      <c r="AC254"/>
      <c r="AD254"/>
      <c r="AE254"/>
      <c r="AF254"/>
      <c r="AG254"/>
    </row>
    <row r="255" spans="1:33" s="10" customFormat="1" ht="13" x14ac:dyDescent="0.25">
      <c r="A255" s="20"/>
      <c r="B255"/>
      <c r="C255"/>
      <c r="D255"/>
      <c r="E255"/>
      <c r="F255"/>
      <c r="G255"/>
      <c r="H255"/>
      <c r="I255" s="25"/>
      <c r="J255"/>
      <c r="K255"/>
      <c r="L255" s="12"/>
      <c r="N255" s="26"/>
      <c r="O255" s="26"/>
      <c r="U255"/>
      <c r="V255"/>
      <c r="W255"/>
      <c r="X255"/>
      <c r="Y255"/>
      <c r="Z255"/>
      <c r="AA255"/>
      <c r="AB255"/>
      <c r="AC255"/>
      <c r="AD255"/>
      <c r="AE255"/>
      <c r="AF255"/>
      <c r="AG255"/>
    </row>
    <row r="256" spans="1:33" s="10" customFormat="1" ht="13" x14ac:dyDescent="0.25">
      <c r="A256" s="20"/>
      <c r="B256"/>
      <c r="C256"/>
      <c r="D256"/>
      <c r="E256"/>
      <c r="F256"/>
      <c r="G256"/>
      <c r="H256"/>
      <c r="I256" s="25"/>
      <c r="J256"/>
      <c r="K256"/>
      <c r="L256" s="12"/>
      <c r="N256" s="26"/>
      <c r="O256" s="26"/>
      <c r="U256"/>
      <c r="V256"/>
      <c r="W256"/>
      <c r="X256"/>
      <c r="Y256"/>
      <c r="Z256"/>
      <c r="AA256"/>
      <c r="AB256"/>
      <c r="AC256"/>
      <c r="AD256"/>
      <c r="AE256"/>
      <c r="AF256"/>
      <c r="AG256"/>
    </row>
    <row r="257" spans="1:33" s="10" customFormat="1" ht="13" x14ac:dyDescent="0.25">
      <c r="A257" s="20"/>
      <c r="B257"/>
      <c r="C257"/>
      <c r="D257"/>
      <c r="E257"/>
      <c r="F257" s="30"/>
      <c r="G257" s="25"/>
      <c r="H257"/>
      <c r="I257" s="25"/>
      <c r="J257"/>
      <c r="K257"/>
      <c r="L257" s="12"/>
      <c r="N257" s="26"/>
      <c r="O257" s="26"/>
      <c r="U257"/>
      <c r="V257"/>
      <c r="W257"/>
      <c r="X257"/>
      <c r="Y257"/>
      <c r="Z257"/>
      <c r="AA257"/>
      <c r="AB257"/>
      <c r="AC257"/>
      <c r="AD257"/>
      <c r="AE257"/>
      <c r="AF257"/>
      <c r="AG257"/>
    </row>
    <row r="258" spans="1:33" s="10" customFormat="1" ht="13" x14ac:dyDescent="0.25">
      <c r="A258" s="20"/>
      <c r="B258" s="164"/>
      <c r="C258"/>
      <c r="D258"/>
      <c r="E258"/>
      <c r="F258"/>
      <c r="G258"/>
      <c r="H258"/>
      <c r="I258" s="25"/>
      <c r="J258"/>
      <c r="K258"/>
      <c r="L258" s="12"/>
      <c r="N258" s="26"/>
      <c r="O258" s="26"/>
      <c r="U258"/>
      <c r="V258"/>
      <c r="W258"/>
      <c r="X258"/>
      <c r="Y258"/>
      <c r="Z258"/>
      <c r="AA258"/>
      <c r="AB258"/>
      <c r="AC258"/>
      <c r="AD258"/>
      <c r="AE258"/>
      <c r="AF258"/>
      <c r="AG258"/>
    </row>
    <row r="259" spans="1:33" s="10" customFormat="1" ht="13" x14ac:dyDescent="0.25">
      <c r="A259" s="20"/>
      <c r="B259" s="164"/>
      <c r="C259"/>
      <c r="D259"/>
      <c r="E259"/>
      <c r="F259"/>
      <c r="G259"/>
      <c r="H259"/>
      <c r="I259" s="25"/>
      <c r="J259"/>
      <c r="K259"/>
      <c r="L259" s="12"/>
      <c r="N259" s="26"/>
      <c r="O259" s="26"/>
      <c r="U259"/>
      <c r="V259"/>
      <c r="W259"/>
      <c r="X259"/>
      <c r="Y259"/>
      <c r="Z259"/>
      <c r="AA259"/>
      <c r="AB259"/>
      <c r="AC259"/>
      <c r="AD259"/>
      <c r="AE259"/>
      <c r="AF259"/>
      <c r="AG259"/>
    </row>
    <row r="260" spans="1:33" s="10" customFormat="1" ht="13" x14ac:dyDescent="0.25">
      <c r="A260" s="20"/>
      <c r="B260"/>
      <c r="C260"/>
      <c r="D260"/>
      <c r="E260"/>
      <c r="F260" s="30"/>
      <c r="G260" s="25"/>
      <c r="H260"/>
      <c r="I260" s="25"/>
      <c r="J260"/>
      <c r="K260"/>
      <c r="L260" s="12"/>
      <c r="N260" s="26"/>
      <c r="O260" s="26"/>
      <c r="U260"/>
      <c r="V260"/>
      <c r="W260"/>
      <c r="X260"/>
      <c r="Y260"/>
      <c r="Z260"/>
      <c r="AA260"/>
      <c r="AB260"/>
      <c r="AC260"/>
      <c r="AD260"/>
      <c r="AE260"/>
      <c r="AF260"/>
      <c r="AG260"/>
    </row>
    <row r="261" spans="1:33" s="10" customFormat="1" ht="13" x14ac:dyDescent="0.25">
      <c r="A261" s="20"/>
      <c r="B261"/>
      <c r="C261"/>
      <c r="D261"/>
      <c r="E261"/>
      <c r="F261"/>
      <c r="G261"/>
      <c r="H261"/>
      <c r="I261" s="25"/>
      <c r="J261"/>
      <c r="K261"/>
      <c r="L261" s="12"/>
      <c r="N261" s="26"/>
      <c r="O261" s="26"/>
      <c r="U261"/>
      <c r="V261"/>
      <c r="W261"/>
      <c r="X261"/>
      <c r="Y261"/>
      <c r="Z261"/>
      <c r="AA261"/>
      <c r="AB261"/>
      <c r="AC261"/>
      <c r="AD261"/>
      <c r="AE261"/>
      <c r="AF261"/>
      <c r="AG261"/>
    </row>
    <row r="262" spans="1:33" s="10" customFormat="1" ht="13" x14ac:dyDescent="0.25">
      <c r="A262" s="20"/>
      <c r="B262"/>
      <c r="C262"/>
      <c r="D262" s="30"/>
      <c r="E262"/>
      <c r="F262"/>
      <c r="G262"/>
      <c r="H262"/>
      <c r="I262" s="25"/>
      <c r="J262"/>
      <c r="K262"/>
      <c r="L262" s="12"/>
      <c r="N262" s="26"/>
      <c r="O262" s="26"/>
      <c r="U262"/>
      <c r="V262"/>
      <c r="W262"/>
      <c r="X262"/>
      <c r="Y262"/>
      <c r="Z262"/>
      <c r="AA262"/>
      <c r="AB262"/>
      <c r="AC262"/>
      <c r="AD262"/>
      <c r="AE262"/>
      <c r="AF262"/>
      <c r="AG262"/>
    </row>
    <row r="263" spans="1:33" s="10" customFormat="1" ht="13" x14ac:dyDescent="0.25">
      <c r="A263" s="20"/>
      <c r="B263" s="22"/>
      <c r="C263" s="27"/>
      <c r="D263" s="30"/>
      <c r="E263" s="31"/>
      <c r="F263" s="30"/>
      <c r="G263" s="30"/>
      <c r="H263"/>
      <c r="I263"/>
      <c r="J263"/>
      <c r="K263"/>
      <c r="L263" s="12"/>
      <c r="N263" s="26"/>
      <c r="O263" s="26"/>
      <c r="U263"/>
      <c r="V263"/>
      <c r="W263"/>
      <c r="X263"/>
      <c r="Y263"/>
      <c r="Z263"/>
      <c r="AA263"/>
      <c r="AB263"/>
      <c r="AC263"/>
      <c r="AD263"/>
      <c r="AE263"/>
      <c r="AF263"/>
      <c r="AG263"/>
    </row>
    <row r="264" spans="1:33" s="10" customFormat="1" x14ac:dyDescent="0.25">
      <c r="A264"/>
      <c r="B264"/>
      <c r="C264"/>
      <c r="D264"/>
      <c r="E264"/>
      <c r="F264"/>
      <c r="G264"/>
      <c r="H264"/>
      <c r="I264"/>
      <c r="J264"/>
      <c r="K264"/>
      <c r="L264" s="12"/>
      <c r="N264" s="26"/>
      <c r="O264" s="26"/>
      <c r="U264"/>
      <c r="V264"/>
      <c r="W264"/>
      <c r="X264"/>
      <c r="Y264"/>
      <c r="Z264"/>
      <c r="AA264"/>
      <c r="AB264"/>
      <c r="AC264"/>
      <c r="AD264"/>
      <c r="AE264"/>
      <c r="AF264"/>
      <c r="AG264"/>
    </row>
    <row r="266" spans="1:33" s="10" customFormat="1" ht="12.75" customHeight="1" x14ac:dyDescent="0.25">
      <c r="A266" s="32"/>
      <c r="B266"/>
      <c r="C266"/>
      <c r="D266"/>
      <c r="E266"/>
      <c r="F266"/>
      <c r="G266"/>
      <c r="H266"/>
      <c r="I266"/>
      <c r="J266"/>
      <c r="K266"/>
      <c r="L266" s="12"/>
      <c r="U266"/>
      <c r="V266"/>
      <c r="W266"/>
      <c r="X266"/>
      <c r="Y266"/>
      <c r="Z266"/>
      <c r="AA266"/>
      <c r="AB266"/>
      <c r="AC266"/>
      <c r="AD266"/>
      <c r="AE266"/>
      <c r="AF266"/>
      <c r="AG266"/>
    </row>
    <row r="267" spans="1:33" s="10" customFormat="1" ht="12.75" customHeight="1" x14ac:dyDescent="0.25">
      <c r="A267" s="174"/>
      <c r="B267" s="175"/>
      <c r="C267" s="175"/>
      <c r="D267" s="175"/>
      <c r="E267" s="175"/>
      <c r="F267" s="175"/>
      <c r="G267" s="175"/>
      <c r="H267" s="175"/>
      <c r="I267" s="175"/>
      <c r="J267" s="175"/>
      <c r="K267" s="175"/>
      <c r="L267" s="175"/>
      <c r="U267"/>
      <c r="V267"/>
      <c r="W267"/>
      <c r="X267"/>
      <c r="Y267"/>
      <c r="Z267"/>
      <c r="AA267"/>
      <c r="AB267"/>
      <c r="AC267"/>
      <c r="AD267"/>
      <c r="AE267"/>
      <c r="AF267"/>
      <c r="AG267"/>
    </row>
    <row r="268" spans="1:33" x14ac:dyDescent="0.25">
      <c r="A268" s="175"/>
      <c r="B268" s="175"/>
      <c r="C268" s="175"/>
      <c r="D268" s="175"/>
      <c r="E268" s="175"/>
      <c r="F268" s="175"/>
      <c r="G268" s="175"/>
      <c r="H268" s="175"/>
      <c r="I268" s="175"/>
      <c r="J268" s="175"/>
      <c r="K268" s="175"/>
      <c r="L268" s="175"/>
    </row>
    <row r="269" spans="1:33" x14ac:dyDescent="0.25">
      <c r="A269" s="176"/>
      <c r="B269" s="176"/>
      <c r="C269" s="176"/>
      <c r="D269" s="176"/>
      <c r="E269" s="176"/>
      <c r="F269" s="176"/>
      <c r="G269" s="176"/>
      <c r="H269" s="176"/>
      <c r="I269" s="176"/>
      <c r="J269" s="176"/>
      <c r="K269" s="176"/>
      <c r="L269" s="176"/>
    </row>
    <row r="270" spans="1:33" x14ac:dyDescent="0.25">
      <c r="A270" s="176"/>
      <c r="B270" s="176"/>
      <c r="C270" s="176"/>
      <c r="D270" s="176"/>
      <c r="E270" s="176"/>
      <c r="F270" s="176"/>
      <c r="G270" s="176"/>
      <c r="H270" s="176"/>
      <c r="I270" s="176"/>
      <c r="J270" s="176"/>
      <c r="K270" s="176"/>
      <c r="L270" s="176"/>
    </row>
    <row r="271" spans="1:33" x14ac:dyDescent="0.25">
      <c r="A271" s="176"/>
      <c r="B271" s="176"/>
      <c r="C271" s="176"/>
      <c r="D271" s="176"/>
      <c r="E271" s="176"/>
      <c r="F271" s="176"/>
      <c r="G271" s="176"/>
      <c r="H271" s="176"/>
      <c r="I271" s="176"/>
      <c r="J271" s="176"/>
      <c r="K271" s="176"/>
      <c r="L271" s="176"/>
    </row>
    <row r="273" spans="1:33" s="10" customFormat="1" ht="12.75" customHeight="1" x14ac:dyDescent="0.25">
      <c r="A273"/>
      <c r="B273"/>
      <c r="C273"/>
      <c r="D273"/>
      <c r="E273"/>
      <c r="F273"/>
      <c r="G273"/>
      <c r="H273"/>
      <c r="I273"/>
      <c r="J273"/>
      <c r="K273"/>
      <c r="L273" s="12"/>
      <c r="U273"/>
      <c r="V273"/>
      <c r="W273"/>
      <c r="X273"/>
      <c r="Y273"/>
      <c r="Z273"/>
      <c r="AA273"/>
      <c r="AB273"/>
      <c r="AC273"/>
      <c r="AD273"/>
      <c r="AE273"/>
      <c r="AF273"/>
      <c r="AG273"/>
    </row>
    <row r="274" spans="1:33" x14ac:dyDescent="0.25">
      <c r="G274" s="33"/>
      <c r="I274" s="12"/>
      <c r="J274" s="44"/>
    </row>
    <row r="276" spans="1:33" x14ac:dyDescent="0.25">
      <c r="D276" s="33"/>
      <c r="E276" s="50"/>
      <c r="G276" s="33"/>
    </row>
    <row r="278" spans="1:33" x14ac:dyDescent="0.25">
      <c r="J278" s="44"/>
    </row>
    <row r="280" spans="1:33" x14ac:dyDescent="0.25">
      <c r="D280" s="33"/>
      <c r="E280" s="50"/>
      <c r="G280" s="33"/>
    </row>
    <row r="281" spans="1:33" x14ac:dyDescent="0.25">
      <c r="H281" s="34"/>
    </row>
    <row r="282" spans="1:33" x14ac:dyDescent="0.25">
      <c r="E282" s="45"/>
    </row>
    <row r="284" spans="1:33" x14ac:dyDescent="0.25">
      <c r="F284" s="45"/>
    </row>
    <row r="285" spans="1:33" x14ac:dyDescent="0.25">
      <c r="D285" s="33"/>
      <c r="L285" s="46"/>
    </row>
    <row r="286" spans="1:33" x14ac:dyDescent="0.25">
      <c r="D286" s="33"/>
      <c r="E286" s="44"/>
    </row>
    <row r="287" spans="1:33" ht="13" x14ac:dyDescent="0.25">
      <c r="B287" s="22"/>
      <c r="E287" s="48"/>
    </row>
    <row r="288" spans="1:33" x14ac:dyDescent="0.25">
      <c r="D288" s="45"/>
      <c r="E288" s="47"/>
      <c r="G288" s="45"/>
    </row>
    <row r="290" spans="1:33" ht="12.75" customHeight="1" x14ac:dyDescent="0.25">
      <c r="B290" s="22"/>
    </row>
    <row r="291" spans="1:33" x14ac:dyDescent="0.25">
      <c r="D291" s="34"/>
      <c r="E291" s="50"/>
      <c r="G291" s="34"/>
    </row>
    <row r="295" spans="1:33" s="10" customFormat="1" ht="12.75" customHeight="1" x14ac:dyDescent="0.25">
      <c r="A295"/>
      <c r="B295"/>
      <c r="C295"/>
      <c r="D295"/>
      <c r="E295"/>
      <c r="F295"/>
      <c r="G295"/>
      <c r="H295"/>
      <c r="I295"/>
      <c r="J295"/>
      <c r="K295"/>
      <c r="L295" s="12"/>
      <c r="U295"/>
      <c r="V295"/>
      <c r="W295"/>
      <c r="X295"/>
      <c r="Y295"/>
      <c r="Z295"/>
      <c r="AA295"/>
      <c r="AB295"/>
      <c r="AC295"/>
      <c r="AD295"/>
      <c r="AE295"/>
      <c r="AF295"/>
      <c r="AG295"/>
    </row>
    <row r="304" spans="1:33" s="10" customFormat="1" ht="12.75" customHeight="1" x14ac:dyDescent="0.25">
      <c r="A304"/>
      <c r="B304"/>
      <c r="C304"/>
      <c r="D304"/>
      <c r="E304"/>
      <c r="F304"/>
      <c r="G304"/>
      <c r="H304"/>
      <c r="I304"/>
      <c r="J304"/>
      <c r="K304"/>
      <c r="L304" s="12"/>
      <c r="U304"/>
      <c r="V304"/>
      <c r="W304"/>
      <c r="X304"/>
      <c r="Y304"/>
      <c r="Z304"/>
      <c r="AA304"/>
      <c r="AB304"/>
      <c r="AC304"/>
      <c r="AD304"/>
      <c r="AE304"/>
      <c r="AF304"/>
      <c r="AG304"/>
    </row>
    <row r="305" spans="1:33" s="10" customFormat="1" x14ac:dyDescent="0.25">
      <c r="A305"/>
      <c r="B305"/>
      <c r="C305"/>
      <c r="D305"/>
      <c r="E305"/>
      <c r="F305"/>
      <c r="G305"/>
      <c r="H305"/>
      <c r="I305"/>
      <c r="J305"/>
      <c r="K305"/>
      <c r="L305" s="12"/>
      <c r="U305"/>
      <c r="V305"/>
      <c r="W305"/>
      <c r="X305"/>
      <c r="Y305"/>
      <c r="Z305"/>
      <c r="AA305"/>
      <c r="AB305"/>
      <c r="AC305"/>
      <c r="AD305"/>
      <c r="AE305"/>
      <c r="AF305"/>
      <c r="AG305"/>
    </row>
    <row r="306" spans="1:33" s="10" customFormat="1" x14ac:dyDescent="0.25">
      <c r="A306"/>
      <c r="B306"/>
      <c r="C306"/>
      <c r="D306"/>
      <c r="E306"/>
      <c r="F306"/>
      <c r="G306"/>
      <c r="H306"/>
      <c r="I306"/>
      <c r="J306"/>
      <c r="K306"/>
      <c r="L306" s="12"/>
      <c r="U306"/>
      <c r="V306"/>
      <c r="W306"/>
      <c r="X306"/>
      <c r="Y306"/>
      <c r="Z306"/>
      <c r="AA306"/>
      <c r="AB306"/>
      <c r="AC306"/>
      <c r="AD306"/>
      <c r="AE306"/>
      <c r="AF306"/>
      <c r="AG306"/>
    </row>
    <row r="307" spans="1:33" s="10" customFormat="1" x14ac:dyDescent="0.25">
      <c r="A307"/>
      <c r="B307"/>
      <c r="C307"/>
      <c r="D307"/>
      <c r="E307"/>
      <c r="F307"/>
      <c r="G307"/>
      <c r="H307"/>
      <c r="I307"/>
      <c r="J307"/>
      <c r="K307"/>
      <c r="L307" s="12"/>
      <c r="U307"/>
      <c r="V307"/>
      <c r="W307"/>
      <c r="X307"/>
      <c r="Y307"/>
      <c r="Z307"/>
      <c r="AA307"/>
      <c r="AB307"/>
      <c r="AC307"/>
      <c r="AD307"/>
      <c r="AE307"/>
      <c r="AF307"/>
      <c r="AG307"/>
    </row>
    <row r="308" spans="1:33" s="10" customFormat="1" ht="12.75" customHeight="1" x14ac:dyDescent="0.25">
      <c r="A308"/>
      <c r="B308"/>
      <c r="C308"/>
      <c r="D308"/>
      <c r="E308"/>
      <c r="F308"/>
      <c r="G308"/>
      <c r="H308"/>
      <c r="I308"/>
      <c r="J308"/>
      <c r="K308"/>
      <c r="L308" s="12"/>
      <c r="U308"/>
      <c r="V308"/>
      <c r="W308"/>
      <c r="X308"/>
      <c r="Y308"/>
      <c r="Z308"/>
      <c r="AA308"/>
      <c r="AB308"/>
      <c r="AC308"/>
      <c r="AD308"/>
      <c r="AE308"/>
      <c r="AF308"/>
      <c r="AG308"/>
    </row>
    <row r="310" spans="1:33" s="10" customFormat="1" ht="12.75" customHeight="1" x14ac:dyDescent="0.25">
      <c r="A310"/>
      <c r="B310"/>
      <c r="C310"/>
      <c r="D310"/>
      <c r="E310"/>
      <c r="F310"/>
      <c r="G310"/>
      <c r="H310"/>
      <c r="I310"/>
      <c r="J310"/>
      <c r="K310"/>
      <c r="L310" s="12"/>
      <c r="U310"/>
      <c r="V310"/>
      <c r="W310"/>
      <c r="X310"/>
      <c r="Y310"/>
      <c r="Z310"/>
      <c r="AA310"/>
      <c r="AB310"/>
      <c r="AC310"/>
      <c r="AD310"/>
      <c r="AE310"/>
      <c r="AF310"/>
      <c r="AG310"/>
    </row>
    <row r="312" spans="1:33" s="10" customFormat="1" ht="15" customHeight="1" x14ac:dyDescent="0.25">
      <c r="A312"/>
      <c r="B312"/>
      <c r="C312"/>
      <c r="D312"/>
      <c r="E312"/>
      <c r="F312"/>
      <c r="G312"/>
      <c r="H312"/>
      <c r="I312"/>
      <c r="J312"/>
      <c r="K312"/>
      <c r="L312" s="12"/>
      <c r="U312"/>
      <c r="V312"/>
      <c r="W312"/>
      <c r="X312"/>
      <c r="Y312"/>
      <c r="Z312"/>
      <c r="AA312"/>
      <c r="AB312"/>
      <c r="AC312"/>
      <c r="AD312"/>
      <c r="AE312"/>
      <c r="AF312"/>
      <c r="AG312"/>
    </row>
    <row r="313" spans="1:33" s="10" customFormat="1" ht="12.75" customHeight="1" x14ac:dyDescent="0.25">
      <c r="A313"/>
      <c r="B313"/>
      <c r="C313"/>
      <c r="D313"/>
      <c r="E313"/>
      <c r="F313"/>
      <c r="G313"/>
      <c r="H313"/>
      <c r="I313"/>
      <c r="J313"/>
      <c r="K313"/>
      <c r="L313" s="12"/>
      <c r="U313"/>
      <c r="V313"/>
      <c r="W313"/>
      <c r="X313"/>
      <c r="Y313"/>
      <c r="Z313"/>
      <c r="AA313"/>
      <c r="AB313"/>
      <c r="AC313"/>
      <c r="AD313"/>
      <c r="AE313"/>
      <c r="AF313"/>
      <c r="AG313"/>
    </row>
    <row r="314" spans="1:33" s="10" customFormat="1" ht="12.75" customHeight="1" x14ac:dyDescent="0.25">
      <c r="A314"/>
      <c r="B314"/>
      <c r="C314"/>
      <c r="D314"/>
      <c r="E314"/>
      <c r="F314"/>
      <c r="G314"/>
      <c r="H314"/>
      <c r="I314"/>
      <c r="J314"/>
      <c r="K314"/>
      <c r="L314" s="12"/>
      <c r="U314"/>
      <c r="V314"/>
      <c r="W314"/>
      <c r="X314"/>
      <c r="Y314"/>
      <c r="Z314"/>
      <c r="AA314"/>
      <c r="AB314"/>
      <c r="AC314"/>
      <c r="AD314"/>
      <c r="AE314"/>
      <c r="AF314"/>
      <c r="AG314"/>
    </row>
    <row r="318" spans="1:33" s="10" customFormat="1" x14ac:dyDescent="0.25">
      <c r="A318"/>
      <c r="B318"/>
      <c r="C318"/>
      <c r="D318"/>
      <c r="E318"/>
      <c r="F318"/>
      <c r="G318"/>
      <c r="H318"/>
      <c r="I318"/>
      <c r="J318"/>
      <c r="K318"/>
      <c r="L318" s="12"/>
      <c r="M318" s="11"/>
      <c r="U318"/>
      <c r="V318"/>
      <c r="W318"/>
      <c r="X318"/>
      <c r="Y318"/>
      <c r="Z318"/>
      <c r="AA318"/>
      <c r="AB318"/>
      <c r="AC318"/>
      <c r="AD318"/>
      <c r="AE318"/>
      <c r="AF318"/>
      <c r="AG318"/>
    </row>
    <row r="319" spans="1:33" s="10" customFormat="1" ht="12.75" customHeight="1" x14ac:dyDescent="0.25">
      <c r="A319"/>
      <c r="B319"/>
      <c r="C319"/>
      <c r="D319"/>
      <c r="E319"/>
      <c r="F319"/>
      <c r="G319"/>
      <c r="H319"/>
      <c r="I319"/>
      <c r="J319"/>
      <c r="K319"/>
      <c r="L319" s="12"/>
      <c r="M319" s="11"/>
      <c r="U319"/>
      <c r="V319"/>
      <c r="W319"/>
      <c r="X319"/>
      <c r="Y319"/>
      <c r="Z319"/>
      <c r="AA319"/>
      <c r="AB319"/>
      <c r="AC319"/>
      <c r="AD319"/>
      <c r="AE319"/>
      <c r="AF319"/>
      <c r="AG319"/>
    </row>
    <row r="322" spans="1:33" s="10" customFormat="1" ht="12.75" customHeight="1" x14ac:dyDescent="0.25">
      <c r="A322"/>
      <c r="B322"/>
      <c r="C322"/>
      <c r="D322"/>
      <c r="E322"/>
      <c r="F322"/>
      <c r="G322"/>
      <c r="H322"/>
      <c r="I322"/>
      <c r="J322"/>
      <c r="K322"/>
      <c r="L322" s="12"/>
      <c r="U322"/>
      <c r="V322"/>
      <c r="W322"/>
      <c r="X322"/>
      <c r="Y322"/>
      <c r="Z322"/>
      <c r="AA322"/>
      <c r="AB322"/>
      <c r="AC322"/>
      <c r="AD322"/>
      <c r="AE322"/>
      <c r="AF322"/>
      <c r="AG322"/>
    </row>
    <row r="324" spans="1:33" ht="12.75" customHeight="1" x14ac:dyDescent="0.25"/>
    <row r="326" spans="1:33" ht="25.5" customHeight="1" x14ac:dyDescent="0.25"/>
    <row r="327" spans="1:33" ht="25.5" customHeight="1" x14ac:dyDescent="0.25"/>
    <row r="328" spans="1:33" ht="12.75" customHeight="1" x14ac:dyDescent="0.25"/>
    <row r="336" spans="1:33" ht="25.5" customHeight="1" x14ac:dyDescent="0.25"/>
    <row r="337" ht="25.5" customHeight="1" x14ac:dyDescent="0.25"/>
    <row r="342" ht="12.75" customHeight="1" x14ac:dyDescent="0.25"/>
    <row r="346" ht="38.25" customHeight="1" x14ac:dyDescent="0.25"/>
    <row r="347" ht="12.75" customHeight="1" x14ac:dyDescent="0.25"/>
    <row r="351" ht="12.75" customHeight="1" x14ac:dyDescent="0.25"/>
    <row r="352" ht="25.5" customHeight="1" x14ac:dyDescent="0.25"/>
    <row r="353" ht="25.5" customHeight="1" x14ac:dyDescent="0.25"/>
    <row r="367" ht="12.75" customHeight="1" x14ac:dyDescent="0.25"/>
    <row r="369" ht="38.25" customHeight="1" x14ac:dyDescent="0.25"/>
    <row r="378" ht="25.5" customHeight="1" x14ac:dyDescent="0.25"/>
    <row r="379" ht="25.5" customHeight="1" x14ac:dyDescent="0.25"/>
    <row r="383" ht="25.5" customHeight="1" x14ac:dyDescent="0.25"/>
    <row r="384" ht="38.25" customHeight="1" x14ac:dyDescent="0.25"/>
    <row r="385" ht="12.75" customHeight="1" x14ac:dyDescent="0.25"/>
    <row r="392" ht="25.5" customHeight="1" x14ac:dyDescent="0.25"/>
    <row r="393" ht="25.5" customHeight="1" x14ac:dyDescent="0.25"/>
    <row r="397" ht="25.5" customHeight="1" x14ac:dyDescent="0.25"/>
    <row r="398" ht="38.25" customHeight="1" x14ac:dyDescent="0.25"/>
    <row r="407" ht="25.5" customHeight="1" x14ac:dyDescent="0.25"/>
    <row r="408" ht="25.5" customHeight="1" x14ac:dyDescent="0.25"/>
    <row r="413" ht="12.75" customHeight="1" x14ac:dyDescent="0.25"/>
    <row r="435" ht="12.75" customHeight="1" x14ac:dyDescent="0.25"/>
    <row r="442" ht="12.75" customHeight="1" x14ac:dyDescent="0.25"/>
    <row r="447" ht="12.75" customHeight="1" x14ac:dyDescent="0.25"/>
    <row r="455" ht="12.75" customHeight="1" x14ac:dyDescent="0.25"/>
    <row r="463" ht="12.75" customHeight="1" x14ac:dyDescent="0.25"/>
    <row r="467" ht="12.75" customHeight="1" x14ac:dyDescent="0.25"/>
    <row r="468" ht="12.75" customHeight="1" x14ac:dyDescent="0.25"/>
    <row r="483" ht="25.5" customHeight="1" x14ac:dyDescent="0.25"/>
    <row r="484" ht="25.5" customHeight="1" x14ac:dyDescent="0.25"/>
    <row r="488" ht="12.75" customHeight="1" x14ac:dyDescent="0.25"/>
    <row r="508" ht="12.75" customHeight="1" x14ac:dyDescent="0.25"/>
    <row r="514" spans="21:24" x14ac:dyDescent="0.25">
      <c r="U514" s="51"/>
      <c r="V514" s="51"/>
      <c r="W514" s="51"/>
      <c r="X514" s="51"/>
    </row>
    <row r="515" spans="21:24" x14ac:dyDescent="0.25">
      <c r="U515" s="51"/>
      <c r="V515" s="51"/>
      <c r="W515" s="51"/>
      <c r="X515" s="51"/>
    </row>
    <row r="516" spans="21:24" x14ac:dyDescent="0.25">
      <c r="U516" s="51"/>
      <c r="V516" s="51"/>
      <c r="W516" s="51"/>
      <c r="X516" s="51"/>
    </row>
    <row r="517" spans="21:24" x14ac:dyDescent="0.25">
      <c r="U517" s="51"/>
      <c r="V517" s="51"/>
      <c r="W517" s="51"/>
      <c r="X517" s="51"/>
    </row>
    <row r="521" spans="21:24" ht="12.75" customHeight="1" x14ac:dyDescent="0.25"/>
    <row r="522" spans="21:24" ht="12.75" customHeight="1" x14ac:dyDescent="0.25"/>
    <row r="527" spans="21:24" ht="12.75" customHeight="1" x14ac:dyDescent="0.25"/>
    <row r="547" spans="21:32" ht="12.75" customHeight="1" x14ac:dyDescent="0.25"/>
    <row r="557" spans="21:32" x14ac:dyDescent="0.25">
      <c r="U557" s="33"/>
      <c r="V557" s="33"/>
      <c r="W557" s="33"/>
      <c r="X557" s="33"/>
      <c r="Y557" s="33"/>
      <c r="Z557" s="33"/>
      <c r="AA557" s="33"/>
      <c r="AB557" s="33"/>
      <c r="AC557" s="33"/>
      <c r="AD557" s="33"/>
      <c r="AE557" s="33"/>
      <c r="AF557" s="33"/>
    </row>
    <row r="558" spans="21:32" x14ac:dyDescent="0.25">
      <c r="U558" s="33"/>
      <c r="V558" s="33"/>
      <c r="W558" s="33"/>
      <c r="X558" s="33"/>
      <c r="Y558" s="33"/>
      <c r="Z558" s="33"/>
      <c r="AB558" s="7"/>
      <c r="AC558" s="13"/>
      <c r="AD558" s="33"/>
      <c r="AE558" s="33"/>
      <c r="AF558" s="33"/>
    </row>
  </sheetData>
  <sheetProtection selectLockedCells="1" selectUnlockedCells="1"/>
  <mergeCells count="61">
    <mergeCell ref="A6:L13"/>
    <mergeCell ref="C54:I54"/>
    <mergeCell ref="C55:I55"/>
    <mergeCell ref="E94:F94"/>
    <mergeCell ref="A174:L175"/>
    <mergeCell ref="B154:J155"/>
    <mergeCell ref="B112:K116"/>
    <mergeCell ref="E66:L66"/>
    <mergeCell ref="A149:L151"/>
    <mergeCell ref="J142:L147"/>
    <mergeCell ref="C130:C131"/>
    <mergeCell ref="D130:D131"/>
    <mergeCell ref="E130:E131"/>
    <mergeCell ref="I121:J121"/>
    <mergeCell ref="E126:F126"/>
    <mergeCell ref="F81:K81"/>
    <mergeCell ref="F88:K88"/>
    <mergeCell ref="E110:F110"/>
    <mergeCell ref="B123:K124"/>
    <mergeCell ref="E104:F104"/>
    <mergeCell ref="C100:I102"/>
    <mergeCell ref="A58:L60"/>
    <mergeCell ref="J23:L24"/>
    <mergeCell ref="A23:C24"/>
    <mergeCell ref="C106:I108"/>
    <mergeCell ref="B258:B259"/>
    <mergeCell ref="E220:G221"/>
    <mergeCell ref="H220:H221"/>
    <mergeCell ref="I184:I185"/>
    <mergeCell ref="D202:E202"/>
    <mergeCell ref="A208:L209"/>
    <mergeCell ref="B178:B179"/>
    <mergeCell ref="F217:H218"/>
    <mergeCell ref="I217:I218"/>
    <mergeCell ref="D200:E200"/>
    <mergeCell ref="A194:L198"/>
    <mergeCell ref="E184:H185"/>
    <mergeCell ref="A267:L271"/>
    <mergeCell ref="B222:B223"/>
    <mergeCell ref="G235:G236"/>
    <mergeCell ref="K235:K236"/>
    <mergeCell ref="L235:L236"/>
    <mergeCell ref="F238:H239"/>
    <mergeCell ref="I238:I239"/>
    <mergeCell ref="B240:B241"/>
    <mergeCell ref="Y36:AA38"/>
    <mergeCell ref="D170:H171"/>
    <mergeCell ref="I170:I171"/>
    <mergeCell ref="K170:L171"/>
    <mergeCell ref="R158:T158"/>
    <mergeCell ref="R162:T162"/>
    <mergeCell ref="G130:G131"/>
    <mergeCell ref="H130:H131"/>
    <mergeCell ref="I130:I131"/>
    <mergeCell ref="F130:F131"/>
    <mergeCell ref="J161:L162"/>
    <mergeCell ref="B78:K79"/>
    <mergeCell ref="B85:K86"/>
    <mergeCell ref="B97:K98"/>
    <mergeCell ref="B153:J153"/>
    <mergeCell ref="C50:I50"/>
  </mergeCells>
  <dataValidations count="3">
    <dataValidation type="list" allowBlank="1" showInputMessage="1" showErrorMessage="1" sqref="E17" xr:uid="{00000000-0002-0000-0000-000000000000}">
      <formula1>Material</formula1>
    </dataValidation>
    <dataValidation type="decimal" errorStyle="warning" operator="lessThan" allowBlank="1" showInputMessage="1" showErrorMessage="1" errorTitle="Wait" error="Wait" sqref="H132:H146" xr:uid="{00000000-0002-0000-0000-000001000000}">
      <formula1>1.5</formula1>
    </dataValidation>
    <dataValidation type="decimal" errorStyle="warning" operator="lessThan" allowBlank="1" showInputMessage="1" showErrorMessage="1" errorTitle="Wait" error="Wait" sqref="H147:H148" xr:uid="{00000000-0002-0000-0000-000002000000}">
      <formula1>E34</formula1>
    </dataValidation>
  </dataValidations>
  <pageMargins left="1" right="1" top="1" bottom="1" header="0.7" footer="0.7"/>
  <pageSetup scale="85" orientation="portrait" r:id="rId1"/>
  <headerFooter>
    <oddHeader>&amp;L&amp;"Arial,Italic"&amp;9EXAMPLE 5 - EXPANSION DEVICE (0-4 INCH)
=========================================================================================================&amp;R&amp;"Arial,Italic"&amp;9&amp;P</oddHeader>
    <oddFooter>&amp;L&amp;"Arial,Italic"&amp;9=========================================================================================================
CDOT Bridge Design Manual&amp;R&amp;"Arial,Italic"
&amp;9April 2021</oddFooter>
  </headerFooter>
  <rowBreaks count="4" manualBreakCount="4">
    <brk id="56" max="11" man="1"/>
    <brk id="111" max="11" man="1"/>
    <brk id="152" max="11" man="1"/>
    <brk id="242"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625"/>
  <sheetViews>
    <sheetView zoomScaleNormal="100" zoomScaleSheetLayoutView="95" workbookViewId="0">
      <selection activeCell="R21" sqref="R21"/>
    </sheetView>
  </sheetViews>
  <sheetFormatPr defaultColWidth="7.54296875" defaultRowHeight="12.5" x14ac:dyDescent="0.25"/>
  <cols>
    <col min="3" max="3" width="10.453125" customWidth="1"/>
    <col min="4" max="4" width="8.54296875" bestFit="1" customWidth="1"/>
    <col min="5" max="5" width="11.26953125" bestFit="1" customWidth="1"/>
    <col min="6" max="6" width="9.453125" customWidth="1"/>
    <col min="7" max="7" width="11.1796875" bestFit="1" customWidth="1"/>
    <col min="8" max="8" width="9.26953125" customWidth="1"/>
    <col min="9" max="9" width="10" customWidth="1"/>
    <col min="10" max="10" width="9" customWidth="1"/>
    <col min="11" max="11" width="7.54296875" customWidth="1"/>
    <col min="12" max="12" width="8.1796875" style="12" customWidth="1"/>
    <col min="13" max="14" width="7.54296875" style="10"/>
    <col min="15" max="15" width="8.54296875" style="10" customWidth="1"/>
    <col min="16" max="17" width="8.453125" style="10" customWidth="1"/>
    <col min="18" max="18" width="8.54296875" style="10" bestFit="1" customWidth="1"/>
    <col min="19" max="19" width="7.26953125" style="10" bestFit="1" customWidth="1"/>
    <col min="20" max="20" width="7.7265625" style="10" customWidth="1"/>
  </cols>
  <sheetData>
    <row r="1" spans="1:33" ht="18" x14ac:dyDescent="0.25">
      <c r="L1" s="1" t="s">
        <v>0</v>
      </c>
    </row>
    <row r="2" spans="1:33" ht="18" customHeight="1" x14ac:dyDescent="0.25">
      <c r="B2" s="1"/>
      <c r="C2" s="1"/>
      <c r="D2" s="1"/>
      <c r="E2" s="1"/>
      <c r="F2" s="1"/>
      <c r="G2" s="1"/>
      <c r="H2" s="1"/>
      <c r="I2" s="1"/>
      <c r="L2" s="1" t="s">
        <v>19</v>
      </c>
    </row>
    <row r="3" spans="1:33" ht="18" x14ac:dyDescent="0.25">
      <c r="L3" s="1" t="s">
        <v>20</v>
      </c>
    </row>
    <row r="4" spans="1:33" ht="13" x14ac:dyDescent="0.25">
      <c r="K4" s="2"/>
    </row>
    <row r="5" spans="1:33" ht="14" x14ac:dyDescent="0.25">
      <c r="A5" s="3" t="s">
        <v>1</v>
      </c>
      <c r="L5" s="5"/>
    </row>
    <row r="6" spans="1:33" x14ac:dyDescent="0.25">
      <c r="A6" s="175" t="s">
        <v>117</v>
      </c>
      <c r="B6" s="162"/>
      <c r="C6" s="162"/>
      <c r="D6" s="162"/>
      <c r="E6" s="162"/>
      <c r="F6" s="162"/>
      <c r="G6" s="162"/>
      <c r="H6" s="162"/>
      <c r="I6" s="162"/>
      <c r="J6" s="162"/>
      <c r="K6" s="162"/>
      <c r="L6" s="162"/>
    </row>
    <row r="7" spans="1:33" ht="12.75" customHeight="1" x14ac:dyDescent="0.25">
      <c r="A7" s="162"/>
      <c r="B7" s="162"/>
      <c r="C7" s="162"/>
      <c r="D7" s="162"/>
      <c r="E7" s="162"/>
      <c r="F7" s="162"/>
      <c r="G7" s="162"/>
      <c r="H7" s="162"/>
      <c r="I7" s="162"/>
      <c r="J7" s="162"/>
      <c r="K7" s="162"/>
      <c r="L7" s="162"/>
      <c r="V7" s="15"/>
      <c r="W7" s="15"/>
      <c r="X7" s="15"/>
      <c r="Y7" s="16" t="s">
        <v>11</v>
      </c>
      <c r="Z7" s="17">
        <v>0.9</v>
      </c>
      <c r="AA7" s="18" t="s">
        <v>8</v>
      </c>
      <c r="AB7" s="15"/>
      <c r="AC7" s="15"/>
      <c r="AD7" s="15"/>
      <c r="AE7" s="15"/>
      <c r="AF7" s="15"/>
      <c r="AG7" s="16" t="s">
        <v>6</v>
      </c>
    </row>
    <row r="8" spans="1:33" ht="15.5" x14ac:dyDescent="0.25">
      <c r="A8" s="162"/>
      <c r="B8" s="162"/>
      <c r="C8" s="162"/>
      <c r="D8" s="162"/>
      <c r="E8" s="162"/>
      <c r="F8" s="162"/>
      <c r="G8" s="162"/>
      <c r="H8" s="162"/>
      <c r="I8" s="162"/>
      <c r="J8" s="162"/>
      <c r="K8" s="162"/>
      <c r="L8" s="162"/>
      <c r="V8" s="15"/>
      <c r="W8" s="15"/>
      <c r="X8" s="15"/>
      <c r="Y8" s="16" t="s">
        <v>12</v>
      </c>
      <c r="Z8" s="17">
        <v>1</v>
      </c>
      <c r="AA8" s="18" t="s">
        <v>10</v>
      </c>
      <c r="AB8" s="15"/>
      <c r="AC8" s="15"/>
      <c r="AD8" s="15"/>
      <c r="AE8" s="15"/>
      <c r="AF8" s="15"/>
      <c r="AG8" s="16"/>
    </row>
    <row r="9" spans="1:33" ht="13" x14ac:dyDescent="0.25">
      <c r="A9" s="162"/>
      <c r="B9" s="162"/>
      <c r="C9" s="162"/>
      <c r="D9" s="162"/>
      <c r="E9" s="162"/>
      <c r="F9" s="162"/>
      <c r="G9" s="162"/>
      <c r="H9" s="162"/>
      <c r="I9" s="162"/>
      <c r="J9" s="162"/>
      <c r="K9" s="162"/>
      <c r="L9" s="162"/>
      <c r="V9" s="15"/>
      <c r="W9" s="15"/>
      <c r="X9" s="15"/>
      <c r="Y9" s="16"/>
      <c r="Z9" s="17"/>
      <c r="AA9" s="18"/>
      <c r="AB9" s="15"/>
      <c r="AC9" s="15"/>
      <c r="AD9" s="15"/>
      <c r="AE9" s="15"/>
      <c r="AF9" s="15"/>
      <c r="AG9" s="16"/>
    </row>
    <row r="10" spans="1:33" ht="12.75" customHeight="1" x14ac:dyDescent="0.25"/>
    <row r="11" spans="1:33" ht="14" x14ac:dyDescent="0.25">
      <c r="A11" s="3" t="s">
        <v>80</v>
      </c>
    </row>
    <row r="12" spans="1:33" ht="13" x14ac:dyDescent="0.25">
      <c r="A12" s="41" t="s">
        <v>27</v>
      </c>
    </row>
    <row r="13" spans="1:33" ht="13" x14ac:dyDescent="0.25">
      <c r="A13" t="s">
        <v>28</v>
      </c>
      <c r="D13" s="12" t="s">
        <v>23</v>
      </c>
      <c r="E13" s="21" t="s">
        <v>32</v>
      </c>
      <c r="F13" s="13"/>
      <c r="M13" s="10" t="s">
        <v>32</v>
      </c>
    </row>
    <row r="14" spans="1:33" s="10" customFormat="1" ht="13" x14ac:dyDescent="0.25">
      <c r="A14" t="s">
        <v>26</v>
      </c>
      <c r="B14"/>
      <c r="C14"/>
      <c r="D14" s="12" t="s">
        <v>9</v>
      </c>
      <c r="E14" s="21">
        <v>150</v>
      </c>
      <c r="F14" s="13" t="s">
        <v>4</v>
      </c>
      <c r="G14"/>
      <c r="H14"/>
      <c r="I14"/>
      <c r="J14"/>
      <c r="K14"/>
      <c r="L14" s="12"/>
      <c r="M14" s="10" t="s">
        <v>22</v>
      </c>
      <c r="U14"/>
      <c r="V14"/>
      <c r="W14"/>
      <c r="X14"/>
      <c r="Y14"/>
      <c r="Z14"/>
      <c r="AA14"/>
      <c r="AB14"/>
      <c r="AC14"/>
      <c r="AD14"/>
      <c r="AE14"/>
      <c r="AF14"/>
      <c r="AG14"/>
    </row>
    <row r="15" spans="1:33" s="10" customFormat="1" ht="13" x14ac:dyDescent="0.25">
      <c r="A15" t="s">
        <v>24</v>
      </c>
      <c r="B15"/>
      <c r="C15"/>
      <c r="D15" s="12" t="s">
        <v>25</v>
      </c>
      <c r="E15" s="4">
        <v>5000</v>
      </c>
      <c r="F15" s="13" t="s">
        <v>4</v>
      </c>
      <c r="G15"/>
      <c r="H15"/>
      <c r="I15"/>
      <c r="J15"/>
      <c r="K15"/>
      <c r="L15" s="12"/>
      <c r="U15"/>
      <c r="V15"/>
      <c r="W15"/>
      <c r="X15"/>
      <c r="Y15"/>
      <c r="Z15"/>
      <c r="AA15"/>
      <c r="AB15"/>
      <c r="AC15"/>
      <c r="AD15"/>
      <c r="AE15"/>
      <c r="AF15"/>
      <c r="AG15"/>
    </row>
    <row r="16" spans="1:33" s="10" customFormat="1" ht="13" x14ac:dyDescent="0.25">
      <c r="A16" t="s">
        <v>76</v>
      </c>
      <c r="B16"/>
      <c r="C16"/>
      <c r="D16" s="12" t="s">
        <v>77</v>
      </c>
      <c r="E16" s="4">
        <v>20</v>
      </c>
      <c r="F16" s="60" t="s">
        <v>78</v>
      </c>
      <c r="G16"/>
      <c r="H16"/>
      <c r="I16"/>
      <c r="J16"/>
      <c r="K16"/>
      <c r="L16" s="12" t="s">
        <v>120</v>
      </c>
      <c r="U16"/>
      <c r="V16"/>
      <c r="W16"/>
      <c r="X16"/>
      <c r="Y16"/>
      <c r="Z16"/>
      <c r="AA16"/>
      <c r="AB16"/>
      <c r="AC16"/>
      <c r="AD16"/>
      <c r="AE16"/>
      <c r="AF16"/>
      <c r="AG16"/>
    </row>
    <row r="17" spans="1:33" s="10" customFormat="1" ht="13" x14ac:dyDescent="0.25">
      <c r="A17" t="s">
        <v>29</v>
      </c>
      <c r="B17"/>
      <c r="C17"/>
      <c r="D17" s="12"/>
      <c r="E17" s="59">
        <f>IF(E13="Steel", 0.0000065, 0.000006)</f>
        <v>6.0000000000000002E-6</v>
      </c>
      <c r="F17" s="13" t="s">
        <v>79</v>
      </c>
      <c r="G17" s="58"/>
      <c r="H17"/>
      <c r="I17"/>
      <c r="J17"/>
      <c r="K17"/>
      <c r="L17" s="12" t="str">
        <f>IF(E13="Concrete","AASHTO 5.4.2.2", "AASHTO 6.4.1")</f>
        <v>AASHTO 5.4.2.2</v>
      </c>
      <c r="U17"/>
      <c r="V17"/>
      <c r="W17"/>
      <c r="X17"/>
      <c r="Y17"/>
      <c r="Z17"/>
      <c r="AA17"/>
      <c r="AB17"/>
      <c r="AC17"/>
      <c r="AD17"/>
      <c r="AE17"/>
      <c r="AF17"/>
      <c r="AG17"/>
    </row>
    <row r="18" spans="1:33" s="10" customFormat="1" ht="13" x14ac:dyDescent="0.25">
      <c r="A18"/>
      <c r="B18"/>
      <c r="C18"/>
      <c r="D18" s="12"/>
      <c r="E18" s="68"/>
      <c r="F18" s="13"/>
      <c r="G18" s="58"/>
      <c r="H18"/>
      <c r="I18"/>
      <c r="J18"/>
      <c r="K18"/>
      <c r="L18" s="12"/>
      <c r="U18"/>
      <c r="V18"/>
      <c r="W18"/>
      <c r="X18"/>
      <c r="Y18"/>
      <c r="Z18"/>
      <c r="AA18"/>
      <c r="AB18"/>
      <c r="AC18"/>
      <c r="AD18"/>
      <c r="AE18"/>
      <c r="AF18"/>
      <c r="AG18"/>
    </row>
    <row r="19" spans="1:33" s="10" customFormat="1" ht="13" x14ac:dyDescent="0.25">
      <c r="A19" s="32" t="s">
        <v>100</v>
      </c>
      <c r="B19"/>
      <c r="C19"/>
      <c r="D19" s="12"/>
      <c r="E19" s="68"/>
      <c r="F19" s="13"/>
      <c r="G19" s="58"/>
      <c r="H19"/>
      <c r="I19"/>
      <c r="J19"/>
      <c r="K19"/>
      <c r="L19" s="12"/>
      <c r="U19"/>
      <c r="V19"/>
      <c r="W19"/>
      <c r="X19"/>
      <c r="Y19"/>
      <c r="Z19"/>
      <c r="AA19"/>
      <c r="AB19"/>
      <c r="AC19"/>
      <c r="AD19"/>
      <c r="AE19"/>
      <c r="AF19"/>
      <c r="AG19"/>
    </row>
    <row r="20" spans="1:33" s="10" customFormat="1" ht="18" customHeight="1" x14ac:dyDescent="0.25">
      <c r="A20" t="s">
        <v>62</v>
      </c>
      <c r="B20"/>
      <c r="C20"/>
      <c r="D20" s="12"/>
      <c r="E20" s="21">
        <v>3.38</v>
      </c>
      <c r="F20" s="13" t="s">
        <v>3</v>
      </c>
      <c r="G20" s="58"/>
      <c r="H20"/>
      <c r="I20"/>
      <c r="J20"/>
      <c r="K20"/>
      <c r="L20" s="12" t="s">
        <v>59</v>
      </c>
      <c r="U20"/>
      <c r="V20"/>
      <c r="W20"/>
      <c r="X20"/>
      <c r="Y20"/>
      <c r="Z20"/>
      <c r="AA20"/>
      <c r="AB20"/>
      <c r="AC20"/>
      <c r="AD20"/>
      <c r="AE20"/>
      <c r="AF20"/>
      <c r="AG20"/>
    </row>
    <row r="21" spans="1:33" s="10" customFormat="1" ht="16.5" customHeight="1" x14ac:dyDescent="0.25">
      <c r="A21" t="s">
        <v>85</v>
      </c>
      <c r="B21"/>
      <c r="C21"/>
      <c r="D21" s="53" t="s">
        <v>99</v>
      </c>
      <c r="E21" s="21">
        <v>801</v>
      </c>
      <c r="F21" s="13" t="s">
        <v>5</v>
      </c>
      <c r="G21" s="58"/>
      <c r="H21"/>
      <c r="I21"/>
      <c r="J21"/>
      <c r="K21"/>
      <c r="L21" s="12"/>
      <c r="U21"/>
      <c r="V21"/>
      <c r="W21"/>
      <c r="X21"/>
      <c r="Y21"/>
      <c r="Z21"/>
      <c r="AA21"/>
      <c r="AB21"/>
      <c r="AC21"/>
      <c r="AD21"/>
      <c r="AE21"/>
      <c r="AF21"/>
      <c r="AG21"/>
    </row>
    <row r="22" spans="1:33" s="10" customFormat="1" x14ac:dyDescent="0.25">
      <c r="A22" s="162" t="s">
        <v>66</v>
      </c>
      <c r="B22" s="162"/>
      <c r="C22" s="162"/>
      <c r="D22" s="161"/>
      <c r="E22" s="202">
        <v>6.5</v>
      </c>
      <c r="F22" s="203" t="s">
        <v>2</v>
      </c>
      <c r="G22" s="58"/>
      <c r="H22"/>
      <c r="I22"/>
      <c r="J22"/>
      <c r="K22"/>
      <c r="L22" s="12"/>
      <c r="U22"/>
      <c r="V22"/>
      <c r="W22"/>
      <c r="X22"/>
      <c r="Y22"/>
      <c r="Z22"/>
      <c r="AA22"/>
      <c r="AB22"/>
      <c r="AC22"/>
      <c r="AD22"/>
      <c r="AE22"/>
      <c r="AF22"/>
      <c r="AG22"/>
    </row>
    <row r="23" spans="1:33" s="10" customFormat="1" x14ac:dyDescent="0.25">
      <c r="A23" s="162"/>
      <c r="B23" s="162"/>
      <c r="C23" s="162"/>
      <c r="D23" s="161"/>
      <c r="E23" s="202"/>
      <c r="F23" s="166"/>
      <c r="G23" s="58"/>
      <c r="H23"/>
      <c r="I23"/>
      <c r="J23"/>
      <c r="K23"/>
      <c r="L23" s="12"/>
      <c r="U23"/>
      <c r="V23"/>
      <c r="W23"/>
      <c r="X23"/>
      <c r="Y23"/>
      <c r="Z23"/>
      <c r="AA23"/>
      <c r="AB23"/>
      <c r="AC23"/>
      <c r="AD23"/>
      <c r="AE23"/>
      <c r="AF23"/>
      <c r="AG23"/>
    </row>
    <row r="24" spans="1:33" s="10" customFormat="1" ht="15.5" x14ac:dyDescent="0.25">
      <c r="A24" t="s">
        <v>101</v>
      </c>
      <c r="B24" s="52"/>
      <c r="C24" s="52"/>
      <c r="D24" s="53" t="s">
        <v>103</v>
      </c>
      <c r="E24" s="101">
        <v>1494</v>
      </c>
      <c r="F24" s="13" t="s">
        <v>7</v>
      </c>
      <c r="G24" s="58"/>
      <c r="H24"/>
      <c r="I24"/>
      <c r="J24"/>
      <c r="K24"/>
      <c r="L24" s="12"/>
      <c r="U24"/>
      <c r="V24"/>
      <c r="W24"/>
      <c r="X24"/>
      <c r="Y24"/>
      <c r="Z24"/>
      <c r="AA24"/>
      <c r="AB24"/>
      <c r="AC24"/>
      <c r="AD24"/>
      <c r="AE24"/>
      <c r="AF24"/>
      <c r="AG24"/>
    </row>
    <row r="25" spans="1:33" s="10" customFormat="1" ht="15.5" x14ac:dyDescent="0.25">
      <c r="A25" t="s">
        <v>102</v>
      </c>
      <c r="B25" s="52"/>
      <c r="C25" s="52"/>
      <c r="D25" s="53" t="s">
        <v>104</v>
      </c>
      <c r="E25" s="101">
        <v>1301</v>
      </c>
      <c r="F25" s="25" t="s">
        <v>7</v>
      </c>
      <c r="G25" s="58"/>
      <c r="H25"/>
      <c r="I25"/>
      <c r="J25"/>
      <c r="K25"/>
      <c r="L25" s="12"/>
      <c r="U25"/>
      <c r="V25"/>
      <c r="W25"/>
      <c r="X25"/>
      <c r="Y25"/>
      <c r="Z25"/>
      <c r="AA25"/>
      <c r="AB25"/>
      <c r="AC25"/>
      <c r="AD25"/>
      <c r="AE25"/>
      <c r="AF25"/>
      <c r="AG25"/>
    </row>
    <row r="26" spans="1:33" s="10" customFormat="1" ht="13" x14ac:dyDescent="0.25">
      <c r="A26" t="s">
        <v>105</v>
      </c>
      <c r="B26" s="52"/>
      <c r="C26" s="52"/>
      <c r="D26" s="53" t="s">
        <v>40</v>
      </c>
      <c r="E26" s="101">
        <f>1820*SQRT(E22)</f>
        <v>4640.1077573694338</v>
      </c>
      <c r="F26" s="25" t="s">
        <v>2</v>
      </c>
      <c r="G26" s="58"/>
      <c r="H26"/>
      <c r="I26"/>
      <c r="J26"/>
      <c r="K26"/>
      <c r="L26" s="12" t="s">
        <v>106</v>
      </c>
      <c r="U26"/>
      <c r="V26"/>
      <c r="W26"/>
      <c r="X26"/>
      <c r="Y26"/>
      <c r="Z26"/>
      <c r="AA26"/>
      <c r="AB26"/>
      <c r="AC26"/>
      <c r="AD26"/>
      <c r="AE26"/>
      <c r="AF26"/>
      <c r="AG26"/>
    </row>
    <row r="27" spans="1:33" s="10" customFormat="1" ht="13" x14ac:dyDescent="0.25">
      <c r="A27" s="15"/>
      <c r="B27" s="57"/>
      <c r="C27" s="57"/>
      <c r="D27" s="53"/>
      <c r="E27" s="75"/>
      <c r="F27" s="13"/>
      <c r="G27" s="58"/>
      <c r="H27"/>
      <c r="I27"/>
      <c r="J27"/>
      <c r="K27"/>
      <c r="L27" s="12"/>
      <c r="U27"/>
      <c r="V27"/>
      <c r="W27"/>
      <c r="X27"/>
      <c r="Y27"/>
      <c r="Z27"/>
      <c r="AA27"/>
      <c r="AB27"/>
      <c r="AC27"/>
      <c r="AD27"/>
      <c r="AE27"/>
      <c r="AF27"/>
      <c r="AG27"/>
    </row>
    <row r="28" spans="1:33" s="10" customFormat="1" ht="13" x14ac:dyDescent="0.25">
      <c r="A28" s="32" t="s">
        <v>89</v>
      </c>
      <c r="B28" s="52"/>
      <c r="C28" s="52"/>
      <c r="D28" s="53"/>
      <c r="E28" s="70"/>
      <c r="F28"/>
      <c r="G28" s="58"/>
      <c r="H28"/>
      <c r="I28"/>
      <c r="J28"/>
      <c r="K28"/>
      <c r="L28" s="12"/>
      <c r="U28"/>
      <c r="V28"/>
      <c r="W28"/>
      <c r="X28"/>
      <c r="Y28"/>
      <c r="Z28"/>
      <c r="AA28"/>
      <c r="AB28"/>
      <c r="AC28"/>
      <c r="AD28"/>
      <c r="AE28"/>
      <c r="AF28"/>
      <c r="AG28"/>
    </row>
    <row r="29" spans="1:33" s="10" customFormat="1" ht="17.25" customHeight="1" x14ac:dyDescent="0.25">
      <c r="A29" t="s">
        <v>62</v>
      </c>
      <c r="B29" s="52"/>
      <c r="C29" s="52"/>
      <c r="D29" s="53"/>
      <c r="E29" s="101">
        <v>5.08</v>
      </c>
      <c r="F29" s="13" t="s">
        <v>3</v>
      </c>
      <c r="G29" s="58"/>
      <c r="H29"/>
      <c r="I29"/>
      <c r="J29"/>
      <c r="K29"/>
      <c r="L29" s="12" t="s">
        <v>59</v>
      </c>
      <c r="U29"/>
      <c r="V29"/>
      <c r="W29"/>
      <c r="X29"/>
      <c r="Y29"/>
      <c r="Z29"/>
      <c r="AA29"/>
      <c r="AB29"/>
      <c r="AC29"/>
      <c r="AD29"/>
      <c r="AE29"/>
      <c r="AF29"/>
      <c r="AG29"/>
    </row>
    <row r="30" spans="1:33" s="10" customFormat="1" ht="15.5" x14ac:dyDescent="0.25">
      <c r="A30" t="s">
        <v>85</v>
      </c>
      <c r="B30" s="52"/>
      <c r="C30" s="52"/>
      <c r="D30" s="53" t="s">
        <v>86</v>
      </c>
      <c r="E30" s="101">
        <v>1923</v>
      </c>
      <c r="F30" s="13" t="s">
        <v>5</v>
      </c>
      <c r="G30" s="58"/>
      <c r="H30"/>
      <c r="I30"/>
      <c r="J30"/>
      <c r="K30"/>
      <c r="L30" s="12"/>
      <c r="U30"/>
      <c r="V30"/>
      <c r="W30"/>
      <c r="X30"/>
      <c r="Y30"/>
      <c r="Z30"/>
      <c r="AA30"/>
      <c r="AB30"/>
      <c r="AC30"/>
      <c r="AD30"/>
      <c r="AE30"/>
      <c r="AF30"/>
      <c r="AG30"/>
    </row>
    <row r="31" spans="1:33" s="10" customFormat="1" ht="13" x14ac:dyDescent="0.25">
      <c r="A31" t="s">
        <v>88</v>
      </c>
      <c r="B31" s="52"/>
      <c r="C31" s="52"/>
      <c r="D31" s="53"/>
      <c r="E31" s="101">
        <v>4.5</v>
      </c>
      <c r="F31" s="25" t="s">
        <v>2</v>
      </c>
      <c r="G31" s="58"/>
      <c r="H31"/>
      <c r="I31"/>
      <c r="J31"/>
      <c r="K31"/>
      <c r="L31" s="12"/>
      <c r="U31"/>
      <c r="V31"/>
      <c r="W31"/>
      <c r="X31"/>
      <c r="Y31"/>
      <c r="Z31"/>
      <c r="AA31"/>
      <c r="AB31"/>
      <c r="AC31"/>
      <c r="AD31"/>
      <c r="AE31"/>
      <c r="AF31"/>
      <c r="AG31"/>
    </row>
    <row r="32" spans="1:33" s="10" customFormat="1" ht="13" x14ac:dyDescent="0.25">
      <c r="A32" s="32"/>
      <c r="B32" s="52"/>
      <c r="C32" s="52"/>
      <c r="D32" s="53"/>
      <c r="E32" s="70"/>
      <c r="F32"/>
      <c r="G32" s="58"/>
      <c r="H32"/>
      <c r="I32"/>
      <c r="J32"/>
      <c r="K32"/>
      <c r="L32" s="12"/>
      <c r="U32"/>
      <c r="V32"/>
      <c r="W32"/>
      <c r="X32"/>
      <c r="Y32"/>
      <c r="Z32"/>
      <c r="AA32"/>
      <c r="AB32"/>
      <c r="AC32"/>
      <c r="AD32"/>
      <c r="AE32"/>
      <c r="AF32"/>
      <c r="AG32"/>
    </row>
    <row r="33" spans="1:33" s="10" customFormat="1" ht="13" x14ac:dyDescent="0.25">
      <c r="A33" s="32" t="s">
        <v>83</v>
      </c>
      <c r="B33" s="52"/>
      <c r="C33" s="52"/>
      <c r="D33" s="53"/>
      <c r="E33" s="70"/>
      <c r="F33"/>
      <c r="G33" s="58"/>
      <c r="H33"/>
      <c r="I33"/>
      <c r="J33"/>
      <c r="K33"/>
      <c r="L33" s="12"/>
      <c r="U33"/>
      <c r="V33"/>
      <c r="W33"/>
      <c r="X33"/>
      <c r="Y33"/>
      <c r="Z33"/>
      <c r="AA33"/>
      <c r="AB33"/>
      <c r="AC33"/>
      <c r="AD33"/>
      <c r="AE33"/>
      <c r="AF33"/>
      <c r="AG33"/>
    </row>
    <row r="34" spans="1:33" s="10" customFormat="1" ht="13" x14ac:dyDescent="0.25">
      <c r="A34" s="162" t="s">
        <v>75</v>
      </c>
      <c r="B34" s="162"/>
      <c r="C34" s="162"/>
      <c r="D34" s="69"/>
      <c r="E34" s="73">
        <v>20000</v>
      </c>
      <c r="F34" s="13" t="s">
        <v>71</v>
      </c>
      <c r="G34" s="58"/>
      <c r="H34"/>
      <c r="I34"/>
      <c r="J34"/>
      <c r="K34"/>
      <c r="L34" s="12" t="s">
        <v>59</v>
      </c>
      <c r="U34"/>
      <c r="V34"/>
      <c r="W34"/>
      <c r="X34"/>
      <c r="Y34"/>
      <c r="Z34"/>
      <c r="AA34"/>
      <c r="AB34"/>
      <c r="AC34"/>
      <c r="AD34"/>
      <c r="AE34"/>
      <c r="AF34"/>
      <c r="AG34"/>
    </row>
    <row r="35" spans="1:33" s="10" customFormat="1" ht="13" x14ac:dyDescent="0.25">
      <c r="A35" t="s">
        <v>87</v>
      </c>
      <c r="B35" s="52"/>
      <c r="C35" s="52"/>
      <c r="D35" s="69"/>
      <c r="E35" s="73">
        <v>60</v>
      </c>
      <c r="F35" s="13" t="s">
        <v>71</v>
      </c>
      <c r="G35" s="58"/>
      <c r="H35"/>
      <c r="I35"/>
      <c r="J35"/>
      <c r="K35"/>
      <c r="L35" s="12"/>
      <c r="U35"/>
      <c r="V35"/>
      <c r="W35"/>
      <c r="X35"/>
      <c r="Y35"/>
      <c r="Z35"/>
      <c r="AA35"/>
      <c r="AB35"/>
      <c r="AC35"/>
      <c r="AD35"/>
      <c r="AE35"/>
      <c r="AF35"/>
      <c r="AG35"/>
    </row>
    <row r="36" spans="1:33" s="10" customFormat="1" ht="13" x14ac:dyDescent="0.25">
      <c r="A36" t="s">
        <v>96</v>
      </c>
      <c r="B36" s="52"/>
      <c r="C36" s="52"/>
      <c r="D36" s="53"/>
      <c r="E36" s="73">
        <v>1</v>
      </c>
      <c r="F36" s="13" t="s">
        <v>71</v>
      </c>
      <c r="G36" s="58"/>
      <c r="H36"/>
      <c r="I36"/>
      <c r="J36"/>
      <c r="K36"/>
      <c r="L36" s="12" t="s">
        <v>59</v>
      </c>
      <c r="U36"/>
      <c r="V36"/>
      <c r="W36"/>
      <c r="X36"/>
      <c r="Y36"/>
      <c r="Z36"/>
      <c r="AA36"/>
      <c r="AB36"/>
      <c r="AC36"/>
      <c r="AD36"/>
      <c r="AE36"/>
      <c r="AF36"/>
      <c r="AG36"/>
    </row>
    <row r="37" spans="1:33" s="10" customFormat="1" ht="13" x14ac:dyDescent="0.25">
      <c r="A37" t="s">
        <v>63</v>
      </c>
      <c r="B37"/>
      <c r="C37"/>
      <c r="D37" s="12" t="s">
        <v>64</v>
      </c>
      <c r="E37" s="4">
        <v>55</v>
      </c>
      <c r="F37" s="13" t="s">
        <v>73</v>
      </c>
      <c r="G37" s="58"/>
      <c r="H37"/>
      <c r="I37"/>
      <c r="J37"/>
      <c r="K37"/>
      <c r="L37" s="12" t="s">
        <v>65</v>
      </c>
      <c r="U37"/>
      <c r="V37"/>
      <c r="W37"/>
      <c r="X37"/>
      <c r="Y37"/>
      <c r="Z37"/>
      <c r="AA37"/>
      <c r="AB37"/>
      <c r="AC37"/>
      <c r="AD37"/>
      <c r="AE37"/>
      <c r="AF37"/>
      <c r="AG37"/>
    </row>
    <row r="38" spans="1:33" s="10" customFormat="1" ht="13" x14ac:dyDescent="0.25">
      <c r="A38"/>
      <c r="B38"/>
      <c r="C38"/>
      <c r="D38" s="12"/>
      <c r="E38" s="14"/>
      <c r="F38" s="13"/>
      <c r="G38"/>
      <c r="H38"/>
      <c r="I38"/>
      <c r="J38"/>
      <c r="K38"/>
      <c r="L38" s="12"/>
      <c r="U38"/>
      <c r="V38"/>
      <c r="W38"/>
      <c r="X38"/>
      <c r="Y38"/>
      <c r="Z38"/>
      <c r="AA38"/>
      <c r="AB38"/>
      <c r="AC38"/>
      <c r="AD38"/>
      <c r="AE38"/>
      <c r="AF38"/>
      <c r="AG38"/>
    </row>
    <row r="39" spans="1:33" s="10" customFormat="1" ht="13" x14ac:dyDescent="0.25">
      <c r="A39" s="41" t="s">
        <v>30</v>
      </c>
      <c r="B39"/>
      <c r="C39"/>
      <c r="D39" s="12"/>
      <c r="E39" s="14"/>
      <c r="F39" s="13"/>
      <c r="G39"/>
      <c r="H39"/>
      <c r="I39"/>
      <c r="J39"/>
      <c r="K39"/>
      <c r="L39" s="12" t="s">
        <v>15</v>
      </c>
      <c r="U39"/>
      <c r="V39"/>
      <c r="W39"/>
      <c r="X39"/>
      <c r="Y39"/>
      <c r="Z39"/>
      <c r="AA39"/>
      <c r="AB39"/>
      <c r="AC39"/>
      <c r="AD39"/>
      <c r="AE39"/>
      <c r="AF39"/>
      <c r="AG39"/>
    </row>
    <row r="40" spans="1:33" s="10" customFormat="1" ht="15.5" x14ac:dyDescent="0.25">
      <c r="A40" t="s">
        <v>43</v>
      </c>
      <c r="B40"/>
      <c r="C40"/>
      <c r="D40" s="12" t="s">
        <v>14</v>
      </c>
      <c r="E40" s="4">
        <f>IF(AND(E13="Concrete",E15&gt;7000),100,IF(AND(E13="Steel",E15&lt;7000),115,110))</f>
        <v>110</v>
      </c>
      <c r="F40" s="60" t="s">
        <v>33</v>
      </c>
      <c r="G40"/>
      <c r="H40"/>
      <c r="I40"/>
      <c r="J40" s="53"/>
      <c r="K40" s="52"/>
      <c r="L40" s="12"/>
      <c r="U40"/>
      <c r="V40"/>
      <c r="W40"/>
      <c r="X40"/>
      <c r="Y40"/>
      <c r="Z40"/>
      <c r="AA40"/>
      <c r="AB40"/>
      <c r="AC40"/>
      <c r="AD40"/>
      <c r="AE40"/>
      <c r="AF40"/>
      <c r="AG40"/>
    </row>
    <row r="41" spans="1:33" s="10" customFormat="1" ht="15.5" x14ac:dyDescent="0.25">
      <c r="A41" t="s">
        <v>44</v>
      </c>
      <c r="B41"/>
      <c r="C41"/>
      <c r="D41" s="12" t="s">
        <v>31</v>
      </c>
      <c r="E41" s="38">
        <f>IF(AND(E13="Concrete",E15&lt;7000),-10,IF(AND(E13="Steel",E15&lt;7000),-20,-30))</f>
        <v>-10</v>
      </c>
      <c r="F41" s="60" t="s">
        <v>33</v>
      </c>
      <c r="G41"/>
      <c r="H41"/>
      <c r="I41"/>
      <c r="J41" s="52"/>
      <c r="K41" s="52"/>
      <c r="L41" s="12"/>
      <c r="U41"/>
      <c r="V41"/>
      <c r="W41"/>
      <c r="X41"/>
      <c r="Y41"/>
      <c r="Z41"/>
      <c r="AA41"/>
      <c r="AB41"/>
      <c r="AC41"/>
      <c r="AD41"/>
      <c r="AE41"/>
      <c r="AF41"/>
      <c r="AG41"/>
    </row>
    <row r="42" spans="1:33" s="10" customFormat="1" ht="13" x14ac:dyDescent="0.25">
      <c r="A42" t="s">
        <v>18</v>
      </c>
      <c r="B42"/>
      <c r="C42"/>
      <c r="D42" s="12"/>
      <c r="E42" s="40">
        <v>1.2</v>
      </c>
      <c r="F42" s="60"/>
      <c r="G42"/>
      <c r="H42"/>
      <c r="I42"/>
      <c r="J42" s="52"/>
      <c r="K42" s="52"/>
      <c r="L42" s="12" t="s">
        <v>17</v>
      </c>
      <c r="U42"/>
      <c r="V42"/>
      <c r="W42"/>
      <c r="X42"/>
      <c r="Y42"/>
      <c r="Z42"/>
      <c r="AA42"/>
      <c r="AB42"/>
      <c r="AC42"/>
      <c r="AD42"/>
      <c r="AE42"/>
      <c r="AF42"/>
      <c r="AG42"/>
    </row>
    <row r="43" spans="1:33" s="10" customFormat="1" ht="13" x14ac:dyDescent="0.25">
      <c r="A43"/>
      <c r="B43"/>
      <c r="C43"/>
      <c r="D43" s="12"/>
      <c r="E43" s="19"/>
      <c r="F43" s="13"/>
      <c r="G43"/>
      <c r="H43"/>
      <c r="I43"/>
      <c r="J43"/>
      <c r="K43"/>
      <c r="L43" s="12"/>
      <c r="U43"/>
      <c r="V43"/>
      <c r="W43"/>
      <c r="X43"/>
      <c r="Y43"/>
      <c r="Z43"/>
      <c r="AA43"/>
      <c r="AB43"/>
      <c r="AC43"/>
      <c r="AD43"/>
      <c r="AE43"/>
      <c r="AF43"/>
      <c r="AG43"/>
    </row>
    <row r="44" spans="1:33" s="10" customFormat="1" ht="13" x14ac:dyDescent="0.25">
      <c r="A44" s="32" t="s">
        <v>34</v>
      </c>
      <c r="B44"/>
      <c r="C44"/>
      <c r="D44" s="12"/>
      <c r="E44" s="19"/>
      <c r="F44" s="13"/>
      <c r="G44"/>
      <c r="H44"/>
      <c r="I44"/>
      <c r="J44"/>
      <c r="K44"/>
      <c r="L44" s="12"/>
      <c r="U44"/>
      <c r="V44"/>
      <c r="W44"/>
      <c r="X44"/>
      <c r="Y44"/>
      <c r="Z44"/>
      <c r="AA44"/>
      <c r="AB44"/>
      <c r="AC44"/>
      <c r="AD44"/>
      <c r="AE44"/>
      <c r="AF44"/>
      <c r="AG44"/>
    </row>
    <row r="45" spans="1:33" s="10" customFormat="1" ht="15.5" x14ac:dyDescent="0.25">
      <c r="A45" t="s">
        <v>35</v>
      </c>
      <c r="B45"/>
      <c r="C45"/>
      <c r="D45" s="12" t="s">
        <v>47</v>
      </c>
      <c r="E45" s="21">
        <v>4</v>
      </c>
      <c r="F45" s="13" t="s">
        <v>36</v>
      </c>
      <c r="G45"/>
      <c r="H45"/>
      <c r="I45"/>
      <c r="J45"/>
      <c r="K45"/>
      <c r="L45" s="12" t="s">
        <v>38</v>
      </c>
      <c r="U45"/>
      <c r="V45"/>
      <c r="W45"/>
      <c r="X45"/>
      <c r="Y45"/>
      <c r="Z45"/>
      <c r="AA45"/>
      <c r="AB45"/>
      <c r="AC45"/>
      <c r="AD45"/>
      <c r="AE45"/>
      <c r="AF45"/>
      <c r="AG45"/>
    </row>
    <row r="46" spans="1:33" s="10" customFormat="1" ht="15.5" x14ac:dyDescent="0.25">
      <c r="A46" t="s">
        <v>37</v>
      </c>
      <c r="B46"/>
      <c r="C46"/>
      <c r="D46" s="12" t="s">
        <v>48</v>
      </c>
      <c r="E46" s="21">
        <v>1</v>
      </c>
      <c r="F46" s="13" t="s">
        <v>36</v>
      </c>
      <c r="G46"/>
      <c r="H46"/>
      <c r="I46"/>
      <c r="J46"/>
      <c r="K46"/>
      <c r="L46" s="12" t="s">
        <v>39</v>
      </c>
      <c r="U46"/>
      <c r="V46"/>
      <c r="W46"/>
      <c r="X46"/>
      <c r="Y46"/>
      <c r="Z46"/>
      <c r="AA46"/>
      <c r="AB46"/>
      <c r="AC46"/>
      <c r="AD46"/>
      <c r="AE46"/>
      <c r="AF46"/>
      <c r="AG46"/>
    </row>
    <row r="47" spans="1:33" s="10" customFormat="1" ht="15.5" x14ac:dyDescent="0.25">
      <c r="A47" t="s">
        <v>81</v>
      </c>
      <c r="B47"/>
      <c r="C47"/>
      <c r="D47" s="12" t="s">
        <v>113</v>
      </c>
      <c r="E47" s="21">
        <v>1.5</v>
      </c>
      <c r="F47" s="13" t="s">
        <v>36</v>
      </c>
      <c r="G47"/>
      <c r="H47"/>
      <c r="I47"/>
      <c r="J47"/>
      <c r="K47"/>
      <c r="L47" s="12" t="s">
        <v>82</v>
      </c>
      <c r="U47"/>
      <c r="V47"/>
      <c r="W47"/>
      <c r="X47"/>
      <c r="Y47"/>
      <c r="Z47"/>
      <c r="AA47"/>
      <c r="AB47"/>
      <c r="AC47"/>
      <c r="AD47"/>
      <c r="AE47"/>
      <c r="AF47"/>
      <c r="AG47"/>
    </row>
    <row r="48" spans="1:33" s="10" customFormat="1" ht="15.5" x14ac:dyDescent="0.25">
      <c r="A48" t="s">
        <v>42</v>
      </c>
      <c r="B48"/>
      <c r="C48"/>
      <c r="D48" s="12" t="s">
        <v>116</v>
      </c>
      <c r="E48" s="39">
        <v>1.25</v>
      </c>
      <c r="F48" s="13" t="s">
        <v>36</v>
      </c>
      <c r="G48"/>
      <c r="H48"/>
      <c r="I48"/>
      <c r="J48"/>
      <c r="K48"/>
      <c r="L48" s="12" t="s">
        <v>41</v>
      </c>
      <c r="U48"/>
      <c r="V48"/>
      <c r="W48"/>
      <c r="X48"/>
      <c r="Y48"/>
      <c r="Z48"/>
      <c r="AA48"/>
      <c r="AB48"/>
      <c r="AC48"/>
      <c r="AD48"/>
      <c r="AE48"/>
      <c r="AF48"/>
      <c r="AG48"/>
    </row>
    <row r="49" spans="1:33" s="10" customFormat="1" x14ac:dyDescent="0.25">
      <c r="A49"/>
      <c r="B49"/>
      <c r="C49"/>
      <c r="D49"/>
      <c r="E49"/>
      <c r="F49"/>
      <c r="G49"/>
      <c r="H49"/>
      <c r="I49"/>
      <c r="J49"/>
      <c r="K49"/>
      <c r="L49" s="12"/>
      <c r="U49"/>
      <c r="V49"/>
      <c r="W49"/>
      <c r="X49"/>
      <c r="Y49" s="161"/>
      <c r="Z49" s="162"/>
      <c r="AA49" s="162"/>
      <c r="AB49"/>
      <c r="AC49"/>
      <c r="AD49"/>
      <c r="AE49"/>
      <c r="AF49"/>
      <c r="AG49"/>
    </row>
    <row r="50" spans="1:33" s="10" customFormat="1" x14ac:dyDescent="0.25">
      <c r="A50"/>
      <c r="B50"/>
      <c r="C50"/>
      <c r="D50"/>
      <c r="E50"/>
      <c r="F50"/>
      <c r="G50"/>
      <c r="H50"/>
      <c r="I50"/>
      <c r="J50"/>
      <c r="K50"/>
      <c r="L50" s="12"/>
      <c r="U50"/>
      <c r="V50"/>
      <c r="W50"/>
      <c r="X50"/>
      <c r="Y50" s="161"/>
      <c r="Z50" s="162"/>
      <c r="AA50" s="162"/>
      <c r="AB50"/>
      <c r="AC50"/>
      <c r="AD50"/>
      <c r="AE50"/>
      <c r="AF50"/>
      <c r="AG50"/>
    </row>
    <row r="51" spans="1:33" s="10" customFormat="1" x14ac:dyDescent="0.25">
      <c r="A51"/>
      <c r="B51"/>
      <c r="C51"/>
      <c r="D51"/>
      <c r="E51"/>
      <c r="F51"/>
      <c r="G51"/>
      <c r="H51"/>
      <c r="I51"/>
      <c r="J51"/>
      <c r="K51"/>
      <c r="L51" s="12"/>
      <c r="U51"/>
      <c r="V51"/>
      <c r="W51"/>
      <c r="X51"/>
      <c r="Y51" s="162"/>
      <c r="Z51" s="162"/>
      <c r="AA51" s="162"/>
      <c r="AB51"/>
      <c r="AC51"/>
      <c r="AD51"/>
      <c r="AE51"/>
      <c r="AF51"/>
      <c r="AG51"/>
    </row>
    <row r="52" spans="1:33" s="10" customFormat="1" x14ac:dyDescent="0.25">
      <c r="A52"/>
      <c r="B52"/>
      <c r="C52"/>
      <c r="D52"/>
      <c r="E52"/>
      <c r="F52"/>
      <c r="G52"/>
      <c r="H52"/>
      <c r="I52"/>
      <c r="J52"/>
      <c r="K52"/>
      <c r="L52" s="12"/>
      <c r="U52"/>
      <c r="V52"/>
      <c r="W52"/>
      <c r="X52"/>
      <c r="Y52"/>
      <c r="Z52"/>
      <c r="AA52"/>
      <c r="AB52"/>
      <c r="AC52"/>
      <c r="AD52"/>
      <c r="AE52"/>
      <c r="AF52"/>
      <c r="AG52"/>
    </row>
    <row r="53" spans="1:33" s="10" customFormat="1" x14ac:dyDescent="0.25">
      <c r="A53"/>
      <c r="B53"/>
      <c r="C53"/>
      <c r="D53"/>
      <c r="E53"/>
      <c r="F53"/>
      <c r="G53"/>
      <c r="H53"/>
      <c r="I53"/>
      <c r="J53"/>
      <c r="K53"/>
      <c r="L53" s="12"/>
      <c r="U53"/>
      <c r="V53"/>
      <c r="W53"/>
      <c r="X53"/>
      <c r="Y53"/>
      <c r="Z53"/>
      <c r="AA53"/>
      <c r="AB53"/>
      <c r="AC53"/>
      <c r="AD53"/>
      <c r="AE53"/>
      <c r="AF53"/>
      <c r="AG53"/>
    </row>
    <row r="54" spans="1:33" s="10" customFormat="1" x14ac:dyDescent="0.25">
      <c r="A54"/>
      <c r="B54"/>
      <c r="C54"/>
      <c r="D54"/>
      <c r="E54"/>
      <c r="F54"/>
      <c r="G54"/>
      <c r="H54"/>
      <c r="I54"/>
      <c r="J54"/>
      <c r="K54"/>
      <c r="L54" s="12"/>
      <c r="U54"/>
      <c r="V54"/>
      <c r="W54"/>
      <c r="X54"/>
      <c r="Y54"/>
      <c r="Z54"/>
      <c r="AA54"/>
      <c r="AB54"/>
      <c r="AC54"/>
      <c r="AD54"/>
      <c r="AE54"/>
      <c r="AF54"/>
      <c r="AG54"/>
    </row>
    <row r="55" spans="1:33" s="10" customFormat="1" x14ac:dyDescent="0.25">
      <c r="A55"/>
      <c r="B55"/>
      <c r="C55"/>
      <c r="D55"/>
      <c r="E55"/>
      <c r="F55"/>
      <c r="G55"/>
      <c r="H55"/>
      <c r="I55"/>
      <c r="J55"/>
      <c r="K55"/>
      <c r="L55" s="12"/>
      <c r="U55"/>
      <c r="V55"/>
      <c r="W55"/>
      <c r="X55"/>
      <c r="Y55"/>
      <c r="Z55"/>
      <c r="AA55"/>
      <c r="AB55"/>
      <c r="AC55"/>
      <c r="AD55"/>
      <c r="AE55"/>
      <c r="AF55"/>
      <c r="AG55"/>
    </row>
    <row r="56" spans="1:33" s="10" customFormat="1" x14ac:dyDescent="0.25">
      <c r="A56"/>
      <c r="B56"/>
      <c r="C56"/>
      <c r="D56"/>
      <c r="E56"/>
      <c r="F56"/>
      <c r="G56"/>
      <c r="H56"/>
      <c r="I56"/>
      <c r="J56"/>
      <c r="K56"/>
      <c r="L56" s="12"/>
      <c r="U56"/>
      <c r="V56"/>
      <c r="W56"/>
      <c r="X56"/>
      <c r="Y56"/>
      <c r="Z56"/>
      <c r="AA56"/>
      <c r="AB56"/>
      <c r="AC56"/>
      <c r="AD56"/>
      <c r="AE56"/>
      <c r="AF56"/>
      <c r="AG56"/>
    </row>
    <row r="57" spans="1:33" s="10" customFormat="1" x14ac:dyDescent="0.25">
      <c r="A57"/>
      <c r="B57"/>
      <c r="C57"/>
      <c r="D57"/>
      <c r="E57"/>
      <c r="F57"/>
      <c r="G57"/>
      <c r="H57"/>
      <c r="I57"/>
      <c r="J57"/>
      <c r="K57" s="15"/>
      <c r="L57" s="12"/>
      <c r="U57"/>
      <c r="V57"/>
      <c r="W57"/>
      <c r="X57"/>
      <c r="Y57"/>
      <c r="Z57"/>
      <c r="AA57"/>
      <c r="AB57"/>
      <c r="AC57"/>
      <c r="AD57"/>
      <c r="AE57"/>
      <c r="AF57"/>
      <c r="AG57"/>
    </row>
    <row r="58" spans="1:33" s="10" customFormat="1" x14ac:dyDescent="0.25">
      <c r="A58"/>
      <c r="B58"/>
      <c r="C58"/>
      <c r="D58"/>
      <c r="E58"/>
      <c r="F58"/>
      <c r="G58"/>
      <c r="H58"/>
      <c r="I58"/>
      <c r="J58"/>
      <c r="K58"/>
      <c r="L58" s="12"/>
      <c r="U58"/>
      <c r="V58"/>
      <c r="W58"/>
      <c r="X58"/>
      <c r="Y58"/>
      <c r="Z58"/>
      <c r="AA58"/>
      <c r="AB58"/>
      <c r="AC58"/>
      <c r="AD58"/>
      <c r="AE58"/>
      <c r="AF58"/>
      <c r="AG58"/>
    </row>
    <row r="59" spans="1:33" s="10" customFormat="1" x14ac:dyDescent="0.25">
      <c r="A59"/>
      <c r="B59"/>
      <c r="C59"/>
      <c r="D59"/>
      <c r="E59"/>
      <c r="F59"/>
      <c r="G59"/>
      <c r="H59"/>
      <c r="I59"/>
      <c r="J59"/>
      <c r="K59"/>
      <c r="L59" s="12"/>
      <c r="U59"/>
      <c r="V59"/>
      <c r="W59"/>
      <c r="X59"/>
      <c r="Y59"/>
      <c r="Z59"/>
      <c r="AA59"/>
      <c r="AB59"/>
      <c r="AC59"/>
      <c r="AD59"/>
      <c r="AE59"/>
      <c r="AF59"/>
      <c r="AG59"/>
    </row>
    <row r="60" spans="1:33" s="10" customFormat="1" x14ac:dyDescent="0.25">
      <c r="A60"/>
      <c r="B60"/>
      <c r="C60"/>
      <c r="D60"/>
      <c r="E60"/>
      <c r="F60"/>
      <c r="G60"/>
      <c r="H60"/>
      <c r="I60"/>
      <c r="J60"/>
      <c r="K60"/>
      <c r="L60" s="12"/>
      <c r="U60"/>
      <c r="V60"/>
      <c r="W60"/>
      <c r="X60"/>
      <c r="Y60"/>
      <c r="Z60"/>
      <c r="AA60"/>
      <c r="AB60"/>
      <c r="AC60"/>
      <c r="AD60"/>
      <c r="AE60"/>
      <c r="AF60"/>
      <c r="AG60"/>
    </row>
    <row r="61" spans="1:33" s="10" customFormat="1" x14ac:dyDescent="0.25">
      <c r="A61"/>
      <c r="B61"/>
      <c r="C61"/>
      <c r="D61"/>
      <c r="E61"/>
      <c r="F61"/>
      <c r="G61"/>
      <c r="H61"/>
      <c r="I61"/>
      <c r="J61"/>
      <c r="K61"/>
      <c r="L61" s="12"/>
      <c r="U61"/>
      <c r="V61"/>
      <c r="W61"/>
      <c r="X61"/>
      <c r="Y61"/>
      <c r="Z61"/>
      <c r="AA61"/>
      <c r="AB61"/>
      <c r="AC61"/>
      <c r="AD61"/>
      <c r="AE61"/>
      <c r="AF61"/>
      <c r="AG61"/>
    </row>
    <row r="62" spans="1:33" s="10" customFormat="1" x14ac:dyDescent="0.25">
      <c r="A62"/>
      <c r="B62"/>
      <c r="C62"/>
      <c r="D62"/>
      <c r="E62"/>
      <c r="F62"/>
      <c r="G62"/>
      <c r="H62"/>
      <c r="I62"/>
      <c r="J62"/>
      <c r="K62"/>
      <c r="L62" s="12"/>
      <c r="U62"/>
      <c r="V62"/>
      <c r="W62"/>
      <c r="X62"/>
      <c r="Y62"/>
      <c r="Z62"/>
      <c r="AA62"/>
      <c r="AB62"/>
      <c r="AC62"/>
      <c r="AD62"/>
      <c r="AE62"/>
      <c r="AF62"/>
      <c r="AG62"/>
    </row>
    <row r="63" spans="1:33" s="10" customFormat="1" x14ac:dyDescent="0.25">
      <c r="A63"/>
      <c r="B63"/>
      <c r="C63" s="164" t="s">
        <v>21</v>
      </c>
      <c r="D63" s="164"/>
      <c r="E63" s="164"/>
      <c r="F63" s="164"/>
      <c r="G63" s="164"/>
      <c r="H63" s="164"/>
      <c r="I63" s="164"/>
      <c r="J63"/>
      <c r="K63"/>
      <c r="L63" s="12"/>
      <c r="U63"/>
      <c r="V63"/>
      <c r="W63"/>
      <c r="X63"/>
      <c r="Y63"/>
      <c r="Z63"/>
      <c r="AA63"/>
      <c r="AB63"/>
      <c r="AC63"/>
      <c r="AD63"/>
      <c r="AE63"/>
      <c r="AF63"/>
      <c r="AG63"/>
    </row>
    <row r="64" spans="1:33" s="10" customFormat="1" ht="13" x14ac:dyDescent="0.25">
      <c r="A64"/>
      <c r="B64"/>
      <c r="C64"/>
      <c r="D64" s="12"/>
      <c r="E64" s="40"/>
      <c r="F64" s="13"/>
      <c r="G64"/>
      <c r="H64"/>
      <c r="I64"/>
      <c r="J64"/>
      <c r="K64"/>
      <c r="L64" s="12"/>
      <c r="U64"/>
      <c r="V64"/>
      <c r="W64"/>
      <c r="X64"/>
      <c r="Y64"/>
      <c r="Z64"/>
      <c r="AA64"/>
      <c r="AB64"/>
      <c r="AC64"/>
      <c r="AD64"/>
      <c r="AE64"/>
      <c r="AF64"/>
      <c r="AG64"/>
    </row>
    <row r="65" spans="1:33" s="10" customFormat="1" ht="14" x14ac:dyDescent="0.25">
      <c r="A65" s="3" t="s">
        <v>13</v>
      </c>
      <c r="B65"/>
      <c r="C65"/>
      <c r="D65"/>
      <c r="E65"/>
      <c r="F65"/>
      <c r="G65"/>
      <c r="H65"/>
      <c r="I65"/>
      <c r="J65"/>
      <c r="K65"/>
      <c r="L65" s="12"/>
      <c r="U65"/>
      <c r="V65"/>
      <c r="W65"/>
      <c r="X65"/>
      <c r="Y65"/>
      <c r="Z65"/>
      <c r="AA65"/>
      <c r="AB65"/>
      <c r="AC65"/>
      <c r="AD65"/>
      <c r="AE65"/>
      <c r="AF65"/>
      <c r="AG65"/>
    </row>
    <row r="66" spans="1:33" s="10" customFormat="1" ht="13" x14ac:dyDescent="0.25">
      <c r="A66" s="41" t="s">
        <v>52</v>
      </c>
      <c r="B66"/>
      <c r="C66"/>
      <c r="D66"/>
      <c r="E66"/>
      <c r="F66"/>
      <c r="G66"/>
      <c r="H66"/>
      <c r="I66"/>
      <c r="J66"/>
      <c r="K66"/>
      <c r="L66" s="12"/>
      <c r="U66"/>
      <c r="V66"/>
      <c r="W66"/>
      <c r="X66"/>
      <c r="Y66"/>
      <c r="Z66"/>
      <c r="AA66"/>
      <c r="AB66"/>
      <c r="AC66"/>
      <c r="AD66"/>
      <c r="AE66"/>
      <c r="AF66"/>
      <c r="AG66"/>
    </row>
    <row r="67" spans="1:33" s="10" customFormat="1" x14ac:dyDescent="0.25">
      <c r="A67" s="204" t="s">
        <v>118</v>
      </c>
      <c r="B67" s="204"/>
      <c r="C67" s="204"/>
      <c r="D67" s="204"/>
      <c r="E67" s="204"/>
      <c r="F67" s="204"/>
      <c r="G67" s="204"/>
      <c r="H67" s="204"/>
      <c r="I67" s="204"/>
      <c r="J67" s="204"/>
      <c r="K67" s="204"/>
      <c r="L67" s="204"/>
      <c r="U67"/>
      <c r="V67"/>
      <c r="W67"/>
      <c r="X67"/>
      <c r="Y67"/>
      <c r="Z67"/>
      <c r="AA67"/>
      <c r="AB67"/>
      <c r="AC67"/>
      <c r="AD67"/>
      <c r="AE67"/>
      <c r="AF67"/>
      <c r="AG67"/>
    </row>
    <row r="68" spans="1:33" s="10" customFormat="1" x14ac:dyDescent="0.25">
      <c r="A68" s="204"/>
      <c r="B68" s="204"/>
      <c r="C68" s="204"/>
      <c r="D68" s="204"/>
      <c r="E68" s="204"/>
      <c r="F68" s="204"/>
      <c r="G68" s="204"/>
      <c r="H68" s="204"/>
      <c r="I68" s="204"/>
      <c r="J68" s="204"/>
      <c r="K68" s="204"/>
      <c r="L68" s="204"/>
      <c r="U68"/>
      <c r="V68"/>
      <c r="W68"/>
      <c r="X68"/>
      <c r="Y68"/>
      <c r="Z68"/>
      <c r="AA68"/>
      <c r="AB68"/>
      <c r="AC68"/>
      <c r="AD68"/>
      <c r="AE68"/>
      <c r="AF68"/>
      <c r="AG68"/>
    </row>
    <row r="69" spans="1:33" s="10" customFormat="1" x14ac:dyDescent="0.25">
      <c r="A69" s="204"/>
      <c r="B69" s="204"/>
      <c r="C69" s="204"/>
      <c r="D69" s="204"/>
      <c r="E69" s="204"/>
      <c r="F69" s="204"/>
      <c r="G69" s="204"/>
      <c r="H69" s="204"/>
      <c r="I69" s="204"/>
      <c r="J69" s="204"/>
      <c r="K69" s="204"/>
      <c r="L69" s="204"/>
      <c r="U69"/>
      <c r="V69"/>
      <c r="W69"/>
      <c r="X69"/>
      <c r="Y69"/>
      <c r="Z69"/>
      <c r="AA69"/>
      <c r="AB69"/>
      <c r="AC69"/>
      <c r="AD69"/>
      <c r="AE69"/>
      <c r="AF69"/>
      <c r="AG69"/>
    </row>
    <row r="70" spans="1:33" s="10" customFormat="1" x14ac:dyDescent="0.25">
      <c r="A70" s="56"/>
      <c r="B70" s="56"/>
      <c r="C70" s="56"/>
      <c r="D70" s="56"/>
      <c r="E70" s="56"/>
      <c r="F70" s="56"/>
      <c r="G70" s="56"/>
      <c r="H70" s="56"/>
      <c r="I70" s="56"/>
      <c r="J70" s="56"/>
      <c r="K70" s="56"/>
      <c r="L70" s="56"/>
      <c r="U70"/>
      <c r="V70"/>
      <c r="W70"/>
      <c r="X70"/>
      <c r="Y70"/>
      <c r="Z70"/>
      <c r="AA70"/>
      <c r="AB70"/>
      <c r="AC70"/>
      <c r="AD70"/>
      <c r="AE70"/>
      <c r="AF70"/>
      <c r="AG70"/>
    </row>
    <row r="71" spans="1:33" s="10" customFormat="1" ht="13" x14ac:dyDescent="0.25">
      <c r="A71" s="56"/>
      <c r="B71" s="56"/>
      <c r="C71" s="61">
        <v>60</v>
      </c>
      <c r="D71" s="60" t="s">
        <v>33</v>
      </c>
      <c r="E71" s="56"/>
      <c r="F71" s="56"/>
      <c r="G71" s="56"/>
      <c r="H71" s="56"/>
      <c r="I71" s="56"/>
      <c r="J71" s="56"/>
      <c r="K71" s="56"/>
      <c r="L71" s="56"/>
      <c r="U71"/>
      <c r="V71"/>
      <c r="W71"/>
      <c r="X71"/>
      <c r="Y71"/>
      <c r="Z71"/>
      <c r="AA71"/>
      <c r="AB71"/>
      <c r="AC71"/>
      <c r="AD71"/>
      <c r="AE71"/>
      <c r="AF71"/>
      <c r="AG71"/>
    </row>
    <row r="72" spans="1:33" s="10" customFormat="1" x14ac:dyDescent="0.25">
      <c r="A72" s="56"/>
      <c r="B72" s="56"/>
      <c r="C72" s="56"/>
      <c r="D72" s="56"/>
      <c r="E72" s="56"/>
      <c r="F72" s="56"/>
      <c r="G72" s="56"/>
      <c r="H72" s="56"/>
      <c r="I72" s="56"/>
      <c r="J72" s="56"/>
      <c r="K72" s="56"/>
      <c r="L72" s="56"/>
      <c r="U72"/>
      <c r="V72"/>
      <c r="W72"/>
      <c r="X72"/>
      <c r="Y72"/>
      <c r="Z72"/>
      <c r="AA72"/>
      <c r="AB72"/>
      <c r="AC72"/>
      <c r="AD72"/>
      <c r="AE72"/>
      <c r="AF72"/>
      <c r="AG72"/>
    </row>
    <row r="73" spans="1:33" s="10" customFormat="1" x14ac:dyDescent="0.25">
      <c r="A73"/>
      <c r="B73" t="s">
        <v>45</v>
      </c>
      <c r="C73"/>
      <c r="D73" s="12"/>
      <c r="E73" s="35"/>
      <c r="F73" s="13"/>
      <c r="G73"/>
      <c r="H73"/>
      <c r="I73"/>
      <c r="J73"/>
      <c r="K73"/>
      <c r="L73" s="12"/>
      <c r="U73"/>
      <c r="V73"/>
      <c r="W73"/>
      <c r="X73"/>
      <c r="Y73"/>
      <c r="Z73"/>
      <c r="AA73"/>
      <c r="AB73"/>
      <c r="AC73"/>
      <c r="AD73"/>
      <c r="AE73"/>
      <c r="AF73"/>
      <c r="AG73"/>
    </row>
    <row r="74" spans="1:33" s="10" customFormat="1" x14ac:dyDescent="0.25">
      <c r="A74"/>
      <c r="B74"/>
      <c r="C74" s="12"/>
      <c r="D74" s="12"/>
      <c r="E74" s="36"/>
      <c r="F74" s="13"/>
      <c r="G74" s="13"/>
      <c r="H74" s="34"/>
      <c r="I74"/>
      <c r="J74"/>
      <c r="K74"/>
      <c r="L74" s="12"/>
      <c r="U74"/>
      <c r="V74"/>
      <c r="W74"/>
      <c r="X74"/>
      <c r="Y74"/>
      <c r="Z74"/>
      <c r="AA74"/>
      <c r="AB74"/>
      <c r="AC74"/>
      <c r="AD74"/>
      <c r="AE74"/>
      <c r="AF74"/>
      <c r="AG74"/>
    </row>
    <row r="75" spans="1:33" s="10" customFormat="1" x14ac:dyDescent="0.25">
      <c r="A75"/>
      <c r="B75"/>
      <c r="C75" s="12"/>
      <c r="D75" s="12"/>
      <c r="E75" s="64" t="str">
        <f>TEXT(C71,"0")&amp;" - ("&amp;TEXT(E41,"0")&amp;" ) = "</f>
        <v xml:space="preserve">60 - (-10 ) = </v>
      </c>
      <c r="F75" s="63">
        <f>C71-E41</f>
        <v>70</v>
      </c>
      <c r="G75" s="60" t="s">
        <v>33</v>
      </c>
      <c r="H75" s="30"/>
      <c r="I75"/>
      <c r="J75"/>
      <c r="K75"/>
      <c r="L75" s="12"/>
      <c r="U75"/>
      <c r="V75"/>
      <c r="W75"/>
      <c r="X75"/>
      <c r="Y75"/>
      <c r="Z75"/>
      <c r="AA75"/>
      <c r="AB75"/>
      <c r="AC75"/>
      <c r="AD75"/>
      <c r="AE75"/>
      <c r="AF75"/>
      <c r="AG75"/>
    </row>
    <row r="76" spans="1:33" s="10" customFormat="1" ht="13" x14ac:dyDescent="0.25">
      <c r="A76" s="32"/>
      <c r="B76"/>
      <c r="C76"/>
      <c r="D76" s="33"/>
      <c r="E76" s="36"/>
      <c r="F76" s="13"/>
      <c r="G76" s="13"/>
      <c r="H76"/>
      <c r="I76"/>
      <c r="J76"/>
      <c r="K76"/>
      <c r="L76" s="12"/>
      <c r="U76"/>
      <c r="V76"/>
      <c r="W76"/>
      <c r="X76"/>
      <c r="Y76"/>
      <c r="Z76"/>
      <c r="AA76"/>
      <c r="AB76"/>
      <c r="AC76"/>
      <c r="AD76"/>
      <c r="AE76"/>
      <c r="AF76"/>
      <c r="AG76"/>
    </row>
    <row r="77" spans="1:33" s="10" customFormat="1" ht="13" x14ac:dyDescent="0.25">
      <c r="A77" s="23"/>
      <c r="B77" t="s">
        <v>46</v>
      </c>
      <c r="C77"/>
      <c r="D77" s="33"/>
      <c r="E77" s="36"/>
      <c r="F77" s="13"/>
      <c r="G77" s="13"/>
      <c r="H77"/>
      <c r="I77"/>
      <c r="J77"/>
      <c r="K77"/>
      <c r="L77" s="12"/>
      <c r="U77"/>
      <c r="V77"/>
      <c r="W77"/>
      <c r="X77"/>
      <c r="Y77"/>
      <c r="Z77"/>
      <c r="AA77"/>
      <c r="AB77"/>
      <c r="AC77"/>
      <c r="AD77"/>
      <c r="AE77"/>
      <c r="AF77"/>
      <c r="AG77"/>
    </row>
    <row r="78" spans="1:33" s="10" customFormat="1" ht="13" x14ac:dyDescent="0.25">
      <c r="A78"/>
      <c r="B78"/>
      <c r="C78"/>
      <c r="D78" s="12"/>
      <c r="E78" s="43"/>
      <c r="F78" s="13"/>
      <c r="G78" s="13"/>
      <c r="H78"/>
      <c r="I78"/>
      <c r="J78"/>
      <c r="K78"/>
      <c r="L78" s="12"/>
      <c r="U78"/>
      <c r="V78"/>
      <c r="W78"/>
      <c r="X78"/>
      <c r="Y78"/>
      <c r="Z78"/>
      <c r="AA78"/>
      <c r="AB78"/>
      <c r="AC78"/>
      <c r="AD78"/>
      <c r="AE78"/>
      <c r="AF78"/>
      <c r="AG78"/>
    </row>
    <row r="79" spans="1:33" s="10" customFormat="1" x14ac:dyDescent="0.25">
      <c r="A79"/>
      <c r="B79"/>
      <c r="C79"/>
      <c r="D79" s="12"/>
      <c r="E79" s="65" t="str">
        <f>TEXT(E40,"0")&amp;" - ("&amp;TEXT(C71,"0")&amp;" ) = "</f>
        <v xml:space="preserve">110 - (60 ) = </v>
      </c>
      <c r="F79" s="63">
        <f>E40-C71</f>
        <v>50</v>
      </c>
      <c r="G79" s="60" t="s">
        <v>33</v>
      </c>
      <c r="H79"/>
      <c r="I79"/>
      <c r="J79"/>
      <c r="K79"/>
      <c r="L79" s="12"/>
      <c r="U79"/>
      <c r="V79"/>
      <c r="W79"/>
      <c r="X79"/>
      <c r="Y79"/>
      <c r="Z79"/>
      <c r="AA79"/>
      <c r="AB79"/>
      <c r="AC79"/>
      <c r="AD79"/>
      <c r="AE79"/>
      <c r="AF79"/>
      <c r="AG79"/>
    </row>
    <row r="80" spans="1:33" s="10" customFormat="1" ht="13" x14ac:dyDescent="0.25">
      <c r="A80"/>
      <c r="B80"/>
      <c r="C80"/>
      <c r="D80" s="12"/>
      <c r="E80" s="43"/>
      <c r="F80" s="13"/>
      <c r="G80" s="13"/>
      <c r="H80"/>
      <c r="I80"/>
      <c r="J80"/>
      <c r="K80"/>
      <c r="L80" s="12"/>
      <c r="U80"/>
      <c r="V80"/>
      <c r="W80"/>
      <c r="X80"/>
      <c r="Y80"/>
      <c r="Z80"/>
      <c r="AA80"/>
      <c r="AB80"/>
      <c r="AC80"/>
      <c r="AD80"/>
      <c r="AE80"/>
      <c r="AF80"/>
      <c r="AG80"/>
    </row>
    <row r="81" spans="1:33" s="10" customFormat="1" ht="13" x14ac:dyDescent="0.25">
      <c r="A81"/>
      <c r="B81" t="s">
        <v>49</v>
      </c>
      <c r="C81"/>
      <c r="D81" s="12"/>
      <c r="E81" s="43"/>
      <c r="F81" s="13"/>
      <c r="G81" s="13"/>
      <c r="H81"/>
      <c r="I81"/>
      <c r="J81"/>
      <c r="K81"/>
      <c r="L81" s="12"/>
      <c r="U81"/>
      <c r="V81"/>
      <c r="W81"/>
      <c r="X81"/>
      <c r="Y81"/>
      <c r="Z81"/>
      <c r="AA81"/>
      <c r="AB81"/>
      <c r="AC81"/>
      <c r="AD81"/>
      <c r="AE81"/>
      <c r="AF81"/>
      <c r="AG81"/>
    </row>
    <row r="82" spans="1:33" s="10" customFormat="1" ht="13" x14ac:dyDescent="0.25">
      <c r="A82"/>
      <c r="B82"/>
      <c r="C82"/>
      <c r="D82" s="12"/>
      <c r="E82" s="43"/>
      <c r="F82" s="13"/>
      <c r="G82" s="13"/>
      <c r="H82"/>
      <c r="I82"/>
      <c r="J82"/>
      <c r="K82"/>
      <c r="L82" s="12"/>
      <c r="U82"/>
      <c r="V82"/>
      <c r="W82"/>
      <c r="X82"/>
      <c r="Y82"/>
      <c r="Z82"/>
      <c r="AA82"/>
      <c r="AB82"/>
      <c r="AC82"/>
      <c r="AD82"/>
      <c r="AE82"/>
      <c r="AF82"/>
      <c r="AG82"/>
    </row>
    <row r="83" spans="1:33" s="10" customFormat="1" x14ac:dyDescent="0.25">
      <c r="A83"/>
      <c r="B83"/>
      <c r="C83"/>
      <c r="D83" s="12"/>
      <c r="E83" s="67"/>
      <c r="F83" s="13"/>
      <c r="G83" s="13"/>
      <c r="H83"/>
      <c r="I83"/>
      <c r="J83"/>
      <c r="K83"/>
      <c r="L83" s="12"/>
      <c r="U83"/>
      <c r="V83"/>
      <c r="W83"/>
      <c r="X83"/>
      <c r="Y83"/>
      <c r="Z83"/>
      <c r="AA83"/>
      <c r="AB83"/>
      <c r="AC83"/>
      <c r="AD83"/>
      <c r="AE83"/>
      <c r="AF83"/>
      <c r="AG83"/>
    </row>
    <row r="84" spans="1:33" s="10" customFormat="1" ht="13" x14ac:dyDescent="0.25">
      <c r="A84"/>
      <c r="B84"/>
      <c r="C84"/>
      <c r="D84" s="12"/>
      <c r="E84" s="43"/>
      <c r="F84" s="13"/>
      <c r="G84" s="13"/>
      <c r="H84"/>
      <c r="I84"/>
      <c r="J84"/>
      <c r="K84"/>
      <c r="L84" s="12"/>
      <c r="U84"/>
      <c r="V84"/>
      <c r="W84"/>
      <c r="X84"/>
      <c r="Y84"/>
      <c r="Z84"/>
      <c r="AA84"/>
      <c r="AB84"/>
      <c r="AC84"/>
      <c r="AD84"/>
      <c r="AE84"/>
      <c r="AF84"/>
      <c r="AG84"/>
    </row>
    <row r="85" spans="1:33" s="10" customFormat="1" ht="13" x14ac:dyDescent="0.25">
      <c r="A85"/>
      <c r="B85"/>
      <c r="C85"/>
      <c r="D85" s="12"/>
      <c r="E85" s="43"/>
      <c r="F85" s="13"/>
      <c r="G85" s="13"/>
      <c r="H85"/>
      <c r="I85"/>
      <c r="J85"/>
      <c r="K85"/>
      <c r="L85" s="12"/>
      <c r="U85"/>
      <c r="V85"/>
      <c r="W85"/>
      <c r="X85"/>
      <c r="Y85"/>
      <c r="Z85"/>
      <c r="AA85"/>
      <c r="AB85"/>
      <c r="AC85"/>
      <c r="AD85"/>
      <c r="AE85"/>
      <c r="AF85"/>
      <c r="AG85"/>
    </row>
    <row r="86" spans="1:33" s="10" customFormat="1" ht="13" x14ac:dyDescent="0.25">
      <c r="A86"/>
      <c r="B86"/>
      <c r="C86"/>
      <c r="D86" s="12"/>
      <c r="E86" s="43"/>
      <c r="F86" s="13"/>
      <c r="G86" s="13"/>
      <c r="H86"/>
      <c r="I86"/>
      <c r="J86"/>
      <c r="K86"/>
      <c r="L86" s="12"/>
      <c r="U86"/>
      <c r="V86"/>
      <c r="W86"/>
      <c r="X86"/>
      <c r="Y86"/>
      <c r="Z86"/>
      <c r="AA86"/>
      <c r="AB86"/>
      <c r="AC86"/>
      <c r="AD86"/>
      <c r="AE86"/>
      <c r="AF86"/>
      <c r="AG86"/>
    </row>
    <row r="87" spans="1:33" s="10" customFormat="1" ht="13" x14ac:dyDescent="0.25">
      <c r="A87"/>
      <c r="B87" t="s">
        <v>50</v>
      </c>
      <c r="C87"/>
      <c r="D87" s="12"/>
      <c r="E87" s="43"/>
      <c r="F87" s="13"/>
      <c r="G87" s="13"/>
      <c r="H87"/>
      <c r="I87"/>
      <c r="J87"/>
      <c r="K87"/>
      <c r="L87" s="12"/>
      <c r="U87"/>
      <c r="V87"/>
      <c r="W87"/>
      <c r="X87"/>
      <c r="Y87"/>
      <c r="Z87"/>
      <c r="AA87"/>
      <c r="AB87"/>
      <c r="AC87"/>
      <c r="AD87"/>
      <c r="AE87"/>
      <c r="AF87"/>
      <c r="AG87"/>
    </row>
    <row r="88" spans="1:33" s="10" customFormat="1" ht="13" x14ac:dyDescent="0.25">
      <c r="A88"/>
      <c r="B88"/>
      <c r="C88"/>
      <c r="D88" s="12"/>
      <c r="E88" s="43"/>
      <c r="F88" s="13"/>
      <c r="G88" s="13"/>
      <c r="H88"/>
      <c r="I88"/>
      <c r="J88"/>
      <c r="K88"/>
      <c r="L88" s="12"/>
      <c r="U88"/>
      <c r="V88"/>
      <c r="W88"/>
      <c r="X88"/>
      <c r="Y88"/>
      <c r="Z88"/>
      <c r="AA88"/>
      <c r="AB88"/>
      <c r="AC88"/>
      <c r="AD88"/>
      <c r="AE88"/>
      <c r="AF88"/>
      <c r="AG88"/>
    </row>
    <row r="89" spans="1:33" s="10" customFormat="1" x14ac:dyDescent="0.25">
      <c r="A89"/>
      <c r="B89"/>
      <c r="C89"/>
      <c r="D89" s="12"/>
      <c r="E89" s="66"/>
      <c r="F89" s="13"/>
      <c r="G89" s="13"/>
      <c r="H89"/>
      <c r="I89"/>
      <c r="J89"/>
      <c r="K89"/>
      <c r="L89" s="12"/>
      <c r="U89"/>
      <c r="V89"/>
      <c r="W89"/>
      <c r="X89"/>
      <c r="Y89"/>
      <c r="Z89"/>
      <c r="AA89"/>
      <c r="AB89"/>
      <c r="AC89"/>
      <c r="AD89"/>
      <c r="AE89"/>
      <c r="AF89"/>
      <c r="AG89"/>
    </row>
    <row r="90" spans="1:33" s="10" customFormat="1" ht="13" x14ac:dyDescent="0.25">
      <c r="A90"/>
      <c r="B90"/>
      <c r="C90"/>
      <c r="D90" s="12"/>
      <c r="E90" s="43"/>
      <c r="F90" s="13"/>
      <c r="G90" s="13"/>
      <c r="H90"/>
      <c r="I90"/>
      <c r="J90"/>
      <c r="K90"/>
      <c r="L90" s="12"/>
      <c r="U90"/>
      <c r="V90"/>
      <c r="W90"/>
      <c r="X90"/>
      <c r="Y90"/>
      <c r="Z90"/>
      <c r="AA90"/>
      <c r="AB90"/>
      <c r="AC90"/>
      <c r="AD90"/>
      <c r="AE90"/>
      <c r="AF90"/>
      <c r="AG90"/>
    </row>
    <row r="91" spans="1:33" s="10" customFormat="1" ht="13" x14ac:dyDescent="0.25">
      <c r="A91"/>
      <c r="B91"/>
      <c r="C91"/>
      <c r="D91" s="12"/>
      <c r="E91" s="43"/>
      <c r="F91" s="13"/>
      <c r="G91" s="13"/>
      <c r="H91"/>
      <c r="I91"/>
      <c r="J91"/>
      <c r="K91"/>
      <c r="L91" s="12"/>
      <c r="U91"/>
      <c r="V91"/>
      <c r="W91"/>
      <c r="X91"/>
      <c r="Y91"/>
      <c r="Z91"/>
      <c r="AA91"/>
      <c r="AB91"/>
      <c r="AC91"/>
      <c r="AD91"/>
      <c r="AE91"/>
      <c r="AF91"/>
      <c r="AG91"/>
    </row>
    <row r="92" spans="1:33" s="10" customFormat="1" ht="13" x14ac:dyDescent="0.25">
      <c r="A92"/>
      <c r="B92"/>
      <c r="C92"/>
      <c r="D92" s="12"/>
      <c r="E92" s="43"/>
      <c r="F92" s="13"/>
      <c r="G92" s="13"/>
      <c r="H92"/>
      <c r="I92"/>
      <c r="J92"/>
      <c r="K92"/>
      <c r="L92" s="12"/>
      <c r="U92"/>
      <c r="V92"/>
      <c r="W92"/>
      <c r="X92"/>
      <c r="Y92"/>
      <c r="Z92"/>
      <c r="AA92"/>
      <c r="AB92"/>
      <c r="AC92"/>
      <c r="AD92"/>
      <c r="AE92"/>
      <c r="AF92"/>
      <c r="AG92"/>
    </row>
    <row r="93" spans="1:33" s="10" customFormat="1" ht="13" x14ac:dyDescent="0.25">
      <c r="A93"/>
      <c r="B93" t="s">
        <v>51</v>
      </c>
      <c r="C93"/>
      <c r="D93" s="33"/>
      <c r="E93" s="43"/>
      <c r="F93" s="33" t="s">
        <v>107</v>
      </c>
      <c r="G93" s="13"/>
      <c r="H93"/>
      <c r="I93"/>
      <c r="J93"/>
      <c r="K93"/>
      <c r="L93" s="12"/>
      <c r="U93"/>
      <c r="V93"/>
      <c r="W93"/>
      <c r="X93"/>
      <c r="Y93"/>
      <c r="Z93"/>
      <c r="AA93"/>
      <c r="AB93"/>
      <c r="AC93"/>
      <c r="AD93"/>
      <c r="AE93"/>
      <c r="AF93"/>
      <c r="AG93"/>
    </row>
    <row r="94" spans="1:33" s="10" customFormat="1" ht="13" x14ac:dyDescent="0.25">
      <c r="A94"/>
      <c r="B94"/>
      <c r="C94"/>
      <c r="D94" s="33"/>
      <c r="E94" s="43"/>
      <c r="F94" s="33"/>
      <c r="G94" s="13"/>
      <c r="H94"/>
      <c r="I94"/>
      <c r="J94"/>
      <c r="K94"/>
      <c r="L94" s="12"/>
      <c r="U94"/>
      <c r="V94"/>
      <c r="W94"/>
      <c r="X94"/>
      <c r="Y94"/>
      <c r="Z94"/>
      <c r="AA94"/>
      <c r="AB94"/>
      <c r="AC94"/>
      <c r="AD94"/>
      <c r="AE94"/>
      <c r="AF94"/>
      <c r="AG94"/>
    </row>
    <row r="95" spans="1:33" s="10" customFormat="1" x14ac:dyDescent="0.25">
      <c r="A95"/>
      <c r="B95"/>
      <c r="C95"/>
      <c r="D95" s="33"/>
      <c r="E95" s="205" t="str">
        <f>TEXT(F198,"0.00000")&amp;" + "&amp;TEXT(D221,"0.00000")&amp;"="</f>
        <v>0.00019 + 0.00054=</v>
      </c>
      <c r="F95" s="166"/>
      <c r="G95" s="81">
        <f>F198+D221</f>
        <v>7.2815026361183364E-4</v>
      </c>
      <c r="H95"/>
      <c r="I95"/>
      <c r="J95"/>
      <c r="K95"/>
      <c r="L95" s="12"/>
      <c r="U95"/>
      <c r="V95"/>
      <c r="W95"/>
      <c r="X95"/>
      <c r="Y95"/>
      <c r="Z95"/>
      <c r="AA95"/>
      <c r="AB95"/>
      <c r="AC95"/>
      <c r="AD95"/>
      <c r="AE95"/>
      <c r="AF95"/>
      <c r="AG95"/>
    </row>
    <row r="96" spans="1:33" s="10" customFormat="1" ht="13" x14ac:dyDescent="0.25">
      <c r="A96"/>
      <c r="B96"/>
      <c r="C96"/>
      <c r="D96" s="33"/>
      <c r="E96" s="43"/>
      <c r="F96" s="33"/>
      <c r="G96" s="13"/>
      <c r="H96"/>
      <c r="I96"/>
      <c r="J96"/>
      <c r="K96"/>
      <c r="L96" s="12"/>
      <c r="U96"/>
      <c r="V96"/>
      <c r="W96"/>
      <c r="X96"/>
      <c r="Y96"/>
      <c r="Z96"/>
      <c r="AA96"/>
      <c r="AB96"/>
      <c r="AC96"/>
      <c r="AD96"/>
      <c r="AE96"/>
      <c r="AF96"/>
      <c r="AG96"/>
    </row>
    <row r="97" spans="1:33" s="10" customFormat="1" ht="13" x14ac:dyDescent="0.25">
      <c r="A97"/>
      <c r="B97"/>
      <c r="C97"/>
      <c r="D97" s="33"/>
      <c r="E97" s="43"/>
      <c r="F97" s="33"/>
      <c r="G97" s="13"/>
      <c r="H97"/>
      <c r="I97"/>
      <c r="J97"/>
      <c r="K97"/>
      <c r="L97" s="12"/>
      <c r="U97"/>
      <c r="V97"/>
      <c r="W97"/>
      <c r="X97"/>
      <c r="Y97"/>
      <c r="Z97"/>
      <c r="AA97"/>
      <c r="AB97"/>
      <c r="AC97"/>
      <c r="AD97"/>
      <c r="AE97"/>
      <c r="AF97"/>
      <c r="AG97"/>
    </row>
    <row r="98" spans="1:33" s="10" customFormat="1" ht="13" x14ac:dyDescent="0.25">
      <c r="A98"/>
      <c r="B98"/>
      <c r="C98"/>
      <c r="D98" s="33"/>
      <c r="E98" s="43"/>
      <c r="F98" s="206" t="str">
        <f>TEXT(E45,"0.00")&amp;" -* (12) "&amp;TEXT(E14,"0.00")&amp;" ("&amp;TEXT(E42,"0.00")&amp;"*"&amp;TEXT(E17,"0.0E+00")&amp;"*"&amp;TEXT(F75,"0.00")&amp;"+"&amp;TEXT(G95,"0.00000")&amp;" )*cos("&amp;TEXT(E16,"0")&amp;")"</f>
        <v>4.00 -* (12) 150.00 (1.20*6.0E-06*70.00+0.00073 )*cos(20)</v>
      </c>
      <c r="G98" s="176"/>
      <c r="H98" s="176"/>
      <c r="I98" s="176"/>
      <c r="J98" s="176"/>
      <c r="K98"/>
      <c r="L98" s="12"/>
      <c r="U98"/>
      <c r="V98"/>
      <c r="W98"/>
      <c r="X98"/>
      <c r="Y98"/>
      <c r="Z98"/>
      <c r="AA98"/>
      <c r="AB98"/>
      <c r="AC98"/>
      <c r="AD98"/>
      <c r="AE98"/>
      <c r="AF98"/>
      <c r="AG98"/>
    </row>
    <row r="99" spans="1:33" s="10" customFormat="1" ht="13" x14ac:dyDescent="0.25">
      <c r="A99"/>
      <c r="B99"/>
      <c r="C99"/>
      <c r="D99" s="33"/>
      <c r="E99" s="43"/>
      <c r="F99" s="33"/>
      <c r="G99" s="13"/>
      <c r="H99"/>
      <c r="I99"/>
      <c r="J99"/>
      <c r="K99"/>
      <c r="L99" s="12"/>
      <c r="U99"/>
      <c r="V99"/>
      <c r="W99"/>
      <c r="X99"/>
      <c r="Y99"/>
      <c r="Z99"/>
      <c r="AA99"/>
      <c r="AB99"/>
      <c r="AC99"/>
      <c r="AD99"/>
      <c r="AE99"/>
      <c r="AF99"/>
      <c r="AG99"/>
    </row>
    <row r="100" spans="1:33" s="10" customFormat="1" ht="13" x14ac:dyDescent="0.25">
      <c r="A100"/>
      <c r="B100"/>
      <c r="C100"/>
      <c r="D100" s="82">
        <f>E45-12*E14*(E42*E17*F75+G95)*COS(E16*PI()/180)</f>
        <v>1.9158834812521861</v>
      </c>
      <c r="E100" s="43"/>
      <c r="F100" s="33"/>
      <c r="G100" s="13"/>
      <c r="H100"/>
      <c r="I100"/>
      <c r="J100"/>
      <c r="K100"/>
      <c r="L100" s="12"/>
      <c r="U100"/>
      <c r="V100"/>
      <c r="W100"/>
      <c r="X100"/>
      <c r="Y100"/>
      <c r="Z100"/>
      <c r="AA100"/>
      <c r="AB100"/>
      <c r="AC100"/>
      <c r="AD100"/>
      <c r="AE100"/>
      <c r="AF100"/>
      <c r="AG100"/>
    </row>
    <row r="101" spans="1:33" s="10" customFormat="1" ht="13" x14ac:dyDescent="0.25">
      <c r="A101"/>
      <c r="B101"/>
      <c r="C101"/>
      <c r="D101" s="33"/>
      <c r="E101" s="43"/>
      <c r="F101" s="33"/>
      <c r="G101" s="13"/>
      <c r="H101"/>
      <c r="I101"/>
      <c r="J101"/>
      <c r="K101"/>
      <c r="L101" s="12"/>
      <c r="U101"/>
      <c r="V101"/>
      <c r="W101"/>
      <c r="X101"/>
      <c r="Y101"/>
      <c r="Z101"/>
      <c r="AA101"/>
      <c r="AB101"/>
      <c r="AC101"/>
      <c r="AD101"/>
      <c r="AE101"/>
      <c r="AF101"/>
      <c r="AG101"/>
    </row>
    <row r="102" spans="1:33" s="10" customFormat="1" ht="13" x14ac:dyDescent="0.25">
      <c r="A102"/>
      <c r="B102"/>
      <c r="C102"/>
      <c r="D102" s="33"/>
      <c r="E102" s="43"/>
      <c r="F102" s="164" t="str">
        <f>TEXT(E46,"0.00")&amp;" + (12) "&amp;TEXT(E14,"0.00")&amp;" ("&amp;TEXT(E42,"0.00")&amp;"*"&amp;TEXT(E17,"0.0E+00")&amp;"*"&amp;TEXT(F79,"0.00")&amp;"-"&amp;TEXT(G95,"0.00000")&amp;" )*cos("&amp;TEXT(E16,"0")&amp;")"</f>
        <v>1.00 + (12) 150.00 (1.20*6.0E-06*50.00-0.00073 )*cos(20)</v>
      </c>
      <c r="G102" s="164"/>
      <c r="H102" s="164"/>
      <c r="I102" s="164"/>
      <c r="J102" s="164"/>
      <c r="K102"/>
      <c r="L102" s="12"/>
      <c r="U102"/>
      <c r="V102"/>
      <c r="W102"/>
      <c r="X102"/>
      <c r="Y102"/>
      <c r="Z102"/>
      <c r="AA102"/>
      <c r="AB102"/>
      <c r="AC102"/>
      <c r="AD102"/>
      <c r="AE102"/>
      <c r="AF102"/>
      <c r="AG102"/>
    </row>
    <row r="103" spans="1:33" s="10" customFormat="1" ht="13" x14ac:dyDescent="0.25">
      <c r="A103"/>
      <c r="B103"/>
      <c r="C103"/>
      <c r="D103" s="33"/>
      <c r="E103" s="43"/>
      <c r="F103" s="33"/>
      <c r="G103" s="13"/>
      <c r="H103"/>
      <c r="I103"/>
      <c r="J103"/>
      <c r="K103"/>
      <c r="L103" s="12"/>
      <c r="U103"/>
      <c r="V103"/>
      <c r="W103"/>
      <c r="X103"/>
      <c r="Y103"/>
      <c r="Z103"/>
      <c r="AA103"/>
      <c r="AB103"/>
      <c r="AC103"/>
      <c r="AD103"/>
      <c r="AE103"/>
      <c r="AF103"/>
      <c r="AG103"/>
    </row>
    <row r="104" spans="1:33" s="10" customFormat="1" ht="13" x14ac:dyDescent="0.25">
      <c r="A104"/>
      <c r="B104"/>
      <c r="C104"/>
      <c r="D104" s="82">
        <f>E46+12*E14*(E42*E17*F79-G95)*COS(E16*PI()/180)</f>
        <v>0.37729344509843132</v>
      </c>
      <c r="E104" s="43"/>
      <c r="F104" s="33"/>
      <c r="G104" s="13"/>
      <c r="H104"/>
      <c r="I104"/>
      <c r="J104"/>
      <c r="K104"/>
      <c r="L104" s="12"/>
      <c r="U104"/>
      <c r="V104"/>
      <c r="W104"/>
      <c r="X104"/>
      <c r="Y104"/>
      <c r="Z104"/>
      <c r="AA104"/>
      <c r="AB104"/>
      <c r="AC104"/>
      <c r="AD104"/>
      <c r="AE104"/>
      <c r="AF104"/>
      <c r="AG104"/>
    </row>
    <row r="105" spans="1:33" s="10" customFormat="1" ht="13" x14ac:dyDescent="0.25">
      <c r="A105"/>
      <c r="B105"/>
      <c r="C105"/>
      <c r="D105" s="33"/>
      <c r="E105" s="43"/>
      <c r="F105" s="33"/>
      <c r="G105" s="13"/>
      <c r="H105"/>
      <c r="I105"/>
      <c r="J105"/>
      <c r="K105"/>
      <c r="L105" s="12"/>
      <c r="U105"/>
      <c r="V105"/>
      <c r="W105"/>
      <c r="X105"/>
      <c r="Y105"/>
      <c r="Z105"/>
      <c r="AA105"/>
      <c r="AB105"/>
      <c r="AC105"/>
      <c r="AD105"/>
      <c r="AE105"/>
      <c r="AF105"/>
      <c r="AG105"/>
    </row>
    <row r="106" spans="1:33" s="10" customFormat="1" ht="13" x14ac:dyDescent="0.25">
      <c r="A106"/>
      <c r="B106"/>
      <c r="C106"/>
      <c r="D106" s="33"/>
      <c r="E106" s="43"/>
      <c r="F106" s="33"/>
      <c r="G106" s="13"/>
      <c r="H106"/>
      <c r="I106"/>
      <c r="J106"/>
      <c r="K106"/>
      <c r="L106" s="12"/>
      <c r="U106"/>
      <c r="V106"/>
      <c r="W106"/>
      <c r="X106"/>
      <c r="Y106"/>
      <c r="Z106"/>
      <c r="AA106"/>
      <c r="AB106"/>
      <c r="AC106"/>
      <c r="AD106"/>
      <c r="AE106"/>
      <c r="AF106"/>
      <c r="AG106"/>
    </row>
    <row r="107" spans="1:33" s="10" customFormat="1" ht="13" x14ac:dyDescent="0.25">
      <c r="A107"/>
      <c r="B107"/>
      <c r="C107"/>
      <c r="D107" s="33"/>
      <c r="E107" s="43"/>
      <c r="F107" s="33"/>
      <c r="G107" s="13"/>
      <c r="H107"/>
      <c r="I107"/>
      <c r="J107"/>
      <c r="K107"/>
      <c r="L107" s="12"/>
      <c r="U107"/>
      <c r="V107"/>
      <c r="W107"/>
      <c r="X107"/>
      <c r="Y107"/>
      <c r="Z107"/>
      <c r="AA107"/>
      <c r="AB107"/>
      <c r="AC107"/>
      <c r="AD107"/>
      <c r="AE107"/>
      <c r="AF107"/>
      <c r="AG107"/>
    </row>
    <row r="108" spans="1:33" s="10" customFormat="1" ht="13" x14ac:dyDescent="0.25">
      <c r="A108"/>
      <c r="B108"/>
      <c r="C108"/>
      <c r="D108" s="12"/>
      <c r="E108" s="43"/>
      <c r="F108" s="33"/>
      <c r="G108" s="13"/>
      <c r="H108"/>
      <c r="I108"/>
      <c r="J108"/>
      <c r="K108"/>
      <c r="L108" s="12"/>
      <c r="U108"/>
      <c r="V108"/>
      <c r="W108"/>
      <c r="X108"/>
      <c r="Y108"/>
      <c r="Z108"/>
      <c r="AA108"/>
      <c r="AB108"/>
      <c r="AC108"/>
      <c r="AD108"/>
      <c r="AE108"/>
      <c r="AF108"/>
      <c r="AG108"/>
    </row>
    <row r="109" spans="1:33" s="10" customFormat="1" ht="13" x14ac:dyDescent="0.25">
      <c r="A109"/>
      <c r="B109"/>
      <c r="C109"/>
      <c r="D109" s="33"/>
      <c r="E109" s="43"/>
      <c r="F109" s="33"/>
      <c r="G109" s="13"/>
      <c r="H109"/>
      <c r="I109"/>
      <c r="J109"/>
      <c r="K109"/>
      <c r="L109" s="12"/>
      <c r="U109"/>
      <c r="V109"/>
      <c r="W109"/>
      <c r="X109"/>
      <c r="Y109"/>
      <c r="Z109"/>
      <c r="AA109"/>
      <c r="AB109"/>
      <c r="AC109"/>
      <c r="AD109"/>
      <c r="AE109"/>
      <c r="AF109"/>
      <c r="AG109"/>
    </row>
    <row r="110" spans="1:33" s="10" customFormat="1" ht="13" x14ac:dyDescent="0.25">
      <c r="A110"/>
      <c r="B110"/>
      <c r="C110"/>
      <c r="D110" s="33"/>
      <c r="E110" s="43"/>
      <c r="F110" s="33"/>
      <c r="G110" s="13"/>
      <c r="H110"/>
      <c r="I110"/>
      <c r="J110"/>
      <c r="K110"/>
      <c r="L110" s="12"/>
      <c r="U110"/>
      <c r="V110"/>
      <c r="W110"/>
      <c r="X110"/>
      <c r="Y110"/>
      <c r="Z110"/>
      <c r="AA110"/>
      <c r="AB110"/>
      <c r="AC110"/>
      <c r="AD110"/>
      <c r="AE110"/>
      <c r="AF110"/>
      <c r="AG110"/>
    </row>
    <row r="111" spans="1:33" s="10" customFormat="1" ht="13" x14ac:dyDescent="0.25">
      <c r="A111"/>
      <c r="B111"/>
      <c r="C111"/>
      <c r="D111" s="33"/>
      <c r="E111" s="43"/>
      <c r="F111" s="33"/>
      <c r="G111" s="13"/>
      <c r="H111"/>
      <c r="I111"/>
      <c r="J111"/>
      <c r="K111"/>
      <c r="L111" s="12"/>
      <c r="U111"/>
      <c r="V111"/>
      <c r="W111"/>
      <c r="X111"/>
      <c r="Y111"/>
      <c r="Z111"/>
      <c r="AA111"/>
      <c r="AB111"/>
      <c r="AC111"/>
      <c r="AD111"/>
      <c r="AE111"/>
      <c r="AF111"/>
      <c r="AG111"/>
    </row>
    <row r="112" spans="1:33" s="10" customFormat="1" x14ac:dyDescent="0.25">
      <c r="A112"/>
      <c r="B112" t="s">
        <v>115</v>
      </c>
      <c r="C112" s="33"/>
      <c r="D112" s="165" t="str">
        <f>"= "&amp;TEXT(D100,"0.00")&amp;"+"&amp;TEXT(G95,"0.00000")&amp;"*12*"&amp;TEXT(E14,"0.00")</f>
        <v>= 1.92+0.00073*12*150.00</v>
      </c>
      <c r="E112" s="165"/>
      <c r="F112" s="165"/>
      <c r="G112" s="97">
        <f>D100+G95*12*E14</f>
        <v>3.2265539557534866</v>
      </c>
      <c r="H112" s="50" t="str">
        <f>IF(G112&gt;E46,"&gt;",IF(G112&lt;E46,"&lt;","="))</f>
        <v>&gt;</v>
      </c>
      <c r="I112" s="82">
        <f>E46</f>
        <v>1</v>
      </c>
      <c r="J112" t="str">
        <f>IF(G112&gt;G114,"Use Amax","FAILS")</f>
        <v>Use Amax</v>
      </c>
      <c r="K112"/>
      <c r="L112" s="12"/>
      <c r="U112"/>
      <c r="V112"/>
      <c r="W112"/>
      <c r="X112"/>
      <c r="Y112"/>
      <c r="Z112"/>
      <c r="AA112"/>
      <c r="AB112"/>
      <c r="AC112"/>
      <c r="AD112"/>
      <c r="AE112"/>
      <c r="AF112"/>
      <c r="AG112"/>
    </row>
    <row r="113" spans="1:33" s="10" customFormat="1" x14ac:dyDescent="0.25">
      <c r="A113"/>
      <c r="B113"/>
      <c r="C113" s="33"/>
      <c r="D113" s="33"/>
      <c r="E113" s="96"/>
      <c r="F113" s="33"/>
      <c r="G113" s="36"/>
      <c r="H113" s="33"/>
      <c r="I113" s="82"/>
      <c r="J113"/>
      <c r="K113"/>
      <c r="L113" s="12"/>
      <c r="U113"/>
      <c r="V113"/>
      <c r="W113"/>
      <c r="X113"/>
      <c r="Y113"/>
      <c r="Z113"/>
      <c r="AA113"/>
      <c r="AB113"/>
      <c r="AC113"/>
      <c r="AD113"/>
      <c r="AE113"/>
      <c r="AF113"/>
      <c r="AG113"/>
    </row>
    <row r="114" spans="1:33" s="10" customFormat="1" x14ac:dyDescent="0.25">
      <c r="A114"/>
      <c r="B114"/>
      <c r="C114" s="33"/>
      <c r="D114" s="165" t="str">
        <f>"= "&amp;TEXT(D104,"0.00")&amp;"+"&amp;TEXT(G95,"0.00000")&amp;"*12*"&amp;TEXT(E14,"0.00")</f>
        <v>= 0.38+0.00073*12*150.00</v>
      </c>
      <c r="E114" s="165"/>
      <c r="F114" s="165"/>
      <c r="G114" s="97">
        <f>D104+G95*12*E14</f>
        <v>1.6879639195997318</v>
      </c>
      <c r="H114" s="50" t="str">
        <f>IF(D104&gt;0,"&gt;",IF(D104&lt;0,"&lt;","="))</f>
        <v>&gt;</v>
      </c>
      <c r="I114" s="82">
        <f>0</f>
        <v>0</v>
      </c>
      <c r="J114"/>
      <c r="K114"/>
      <c r="L114" s="12"/>
      <c r="U114"/>
      <c r="V114"/>
      <c r="W114"/>
      <c r="X114"/>
      <c r="Y114"/>
      <c r="Z114"/>
      <c r="AA114"/>
      <c r="AB114"/>
      <c r="AC114"/>
      <c r="AD114"/>
      <c r="AE114"/>
      <c r="AF114"/>
      <c r="AG114"/>
    </row>
    <row r="115" spans="1:33" s="10" customFormat="1" x14ac:dyDescent="0.25">
      <c r="A115"/>
      <c r="B115"/>
      <c r="C115" s="33"/>
      <c r="D115" s="33"/>
      <c r="E115" s="83"/>
      <c r="F115" s="33"/>
      <c r="G115" s="105"/>
      <c r="H115"/>
      <c r="I115"/>
      <c r="J115"/>
      <c r="K115"/>
      <c r="L115" s="12"/>
      <c r="U115"/>
      <c r="V115"/>
      <c r="W115"/>
      <c r="X115"/>
      <c r="Y115"/>
      <c r="Z115"/>
      <c r="AA115"/>
      <c r="AB115"/>
      <c r="AC115"/>
      <c r="AD115"/>
      <c r="AE115"/>
      <c r="AF115"/>
      <c r="AG115"/>
    </row>
    <row r="116" spans="1:33" s="10" customFormat="1" x14ac:dyDescent="0.25">
      <c r="A116"/>
      <c r="B116" s="33" t="s">
        <v>108</v>
      </c>
      <c r="C116" s="33"/>
      <c r="D116" s="164" t="str">
        <f>"2*"&amp;TEXT(E48,"0.00")&amp;"+"&amp;TEXT(D100,"0.00")&amp;"="</f>
        <v>2*1.25+1.92=</v>
      </c>
      <c r="E116" s="164"/>
      <c r="F116" s="98">
        <f>2*E48+D100</f>
        <v>4.4158834812521857</v>
      </c>
      <c r="G116" s="105"/>
      <c r="H116"/>
      <c r="I116"/>
      <c r="J116"/>
      <c r="K116"/>
      <c r="L116" s="12"/>
      <c r="U116"/>
      <c r="V116"/>
      <c r="W116"/>
      <c r="X116"/>
      <c r="Y116"/>
      <c r="Z116"/>
      <c r="AA116"/>
      <c r="AB116"/>
      <c r="AC116"/>
      <c r="AD116"/>
      <c r="AE116"/>
      <c r="AF116"/>
      <c r="AG116"/>
    </row>
    <row r="117" spans="1:33" s="10" customFormat="1" ht="13" x14ac:dyDescent="0.25">
      <c r="A117"/>
      <c r="B117"/>
      <c r="C117" s="33"/>
      <c r="D117" s="33"/>
      <c r="E117" s="43"/>
      <c r="F117" s="33"/>
      <c r="G117" s="13"/>
      <c r="H117"/>
      <c r="I117"/>
      <c r="J117"/>
      <c r="K117"/>
      <c r="L117" s="12"/>
      <c r="U117"/>
      <c r="V117"/>
      <c r="W117"/>
      <c r="X117"/>
      <c r="Y117"/>
      <c r="Z117"/>
      <c r="AA117"/>
      <c r="AB117"/>
      <c r="AC117"/>
      <c r="AD117"/>
      <c r="AE117"/>
      <c r="AF117"/>
      <c r="AG117"/>
    </row>
    <row r="118" spans="1:33" s="10" customFormat="1" ht="13" x14ac:dyDescent="0.25">
      <c r="A118"/>
      <c r="B118"/>
      <c r="C118"/>
      <c r="D118" s="33"/>
      <c r="E118" s="43"/>
      <c r="F118" s="33"/>
      <c r="G118" s="13"/>
      <c r="H118"/>
      <c r="I118"/>
      <c r="J118"/>
      <c r="K118"/>
      <c r="L118" s="12"/>
      <c r="U118"/>
      <c r="V118"/>
      <c r="W118"/>
      <c r="X118"/>
      <c r="Y118"/>
      <c r="Z118"/>
      <c r="AA118"/>
      <c r="AB118"/>
      <c r="AC118"/>
      <c r="AD118"/>
      <c r="AE118"/>
      <c r="AF118"/>
      <c r="AG118"/>
    </row>
    <row r="119" spans="1:33" s="10" customFormat="1" ht="13" x14ac:dyDescent="0.25">
      <c r="A119" s="32" t="s">
        <v>112</v>
      </c>
      <c r="B119"/>
      <c r="C119"/>
      <c r="D119" s="33"/>
      <c r="E119" s="43"/>
      <c r="F119" s="33"/>
      <c r="G119" s="13"/>
      <c r="H119"/>
      <c r="I119"/>
      <c r="J119"/>
      <c r="K119"/>
      <c r="L119" s="12"/>
      <c r="U119"/>
      <c r="V119"/>
      <c r="W119"/>
      <c r="X119"/>
      <c r="Y119"/>
      <c r="Z119"/>
      <c r="AA119"/>
      <c r="AB119"/>
      <c r="AC119"/>
      <c r="AD119"/>
      <c r="AE119"/>
      <c r="AF119"/>
      <c r="AG119"/>
    </row>
    <row r="120" spans="1:33" s="10" customFormat="1" ht="13" x14ac:dyDescent="0.25">
      <c r="A120"/>
      <c r="B120"/>
      <c r="C120"/>
      <c r="D120" s="33"/>
      <c r="E120" s="43"/>
      <c r="F120" s="33"/>
      <c r="G120" s="13"/>
      <c r="H120"/>
      <c r="I120"/>
      <c r="J120"/>
      <c r="K120"/>
      <c r="L120" s="12"/>
      <c r="U120"/>
      <c r="V120"/>
      <c r="W120"/>
      <c r="X120"/>
      <c r="Y120"/>
      <c r="Z120"/>
      <c r="AA120"/>
      <c r="AB120"/>
      <c r="AC120"/>
      <c r="AD120"/>
      <c r="AE120"/>
      <c r="AF120"/>
      <c r="AG120"/>
    </row>
    <row r="121" spans="1:33" s="10" customFormat="1" x14ac:dyDescent="0.25">
      <c r="A121"/>
      <c r="B121"/>
      <c r="C121" s="208" t="s">
        <v>111</v>
      </c>
      <c r="D121" s="209"/>
      <c r="E121" s="210"/>
      <c r="F121" s="212"/>
      <c r="G121" s="213"/>
      <c r="H121" s="211" t="s">
        <v>109</v>
      </c>
      <c r="I121" s="211" t="s">
        <v>110</v>
      </c>
      <c r="J121"/>
      <c r="K121"/>
      <c r="L121" s="12"/>
      <c r="U121"/>
      <c r="V121"/>
      <c r="W121"/>
      <c r="X121"/>
      <c r="Y121"/>
      <c r="Z121"/>
      <c r="AA121"/>
      <c r="AB121"/>
      <c r="AC121"/>
      <c r="AD121"/>
      <c r="AE121"/>
      <c r="AF121"/>
      <c r="AG121"/>
    </row>
    <row r="122" spans="1:33" s="10" customFormat="1" x14ac:dyDescent="0.25">
      <c r="A122"/>
      <c r="B122"/>
      <c r="C122" s="208"/>
      <c r="D122" s="209"/>
      <c r="E122" s="211"/>
      <c r="F122" s="212"/>
      <c r="G122" s="214"/>
      <c r="H122" s="211"/>
      <c r="I122" s="211"/>
      <c r="J122"/>
      <c r="K122"/>
      <c r="L122" s="12"/>
      <c r="U122"/>
      <c r="V122"/>
      <c r="W122"/>
      <c r="X122"/>
      <c r="Y122"/>
      <c r="Z122"/>
      <c r="AA122"/>
      <c r="AB122"/>
      <c r="AC122"/>
      <c r="AD122"/>
      <c r="AE122"/>
      <c r="AF122"/>
      <c r="AG122"/>
    </row>
    <row r="123" spans="1:33" s="10" customFormat="1" x14ac:dyDescent="0.25">
      <c r="A123"/>
      <c r="B123"/>
      <c r="C123" s="84">
        <v>30</v>
      </c>
      <c r="D123" s="84">
        <f>C123-($E$41)</f>
        <v>40</v>
      </c>
      <c r="E123" s="85">
        <f>$E$40-C123</f>
        <v>80</v>
      </c>
      <c r="F123" s="86">
        <f>+IF($E$45-12*$E$14*($E$42*$E$17*D123+$G$95)*COS($E$16*PI()/180)&gt;=$E$46,$E$45-12*$E$14*($E$42*$E$17*D123+$G$95)*COS($E$16*PI()/180),"Too Small")</f>
        <v>2.2812359722137474</v>
      </c>
      <c r="G123" s="87">
        <f t="shared" ref="G123:G129" si="0">+IF($E$46+12*$E$14*($E$42*$E$17*E123-$G$95)*COS($E$16*PI()/180)&gt;=0,$E$46+12*$E$14*($E$42*$E$17*E123-$G$95)*COS($E$16*PI()/180),"Too Small")</f>
        <v>0.74264593605999263</v>
      </c>
      <c r="H123" s="86">
        <f t="shared" ref="H123:H129" si="1">+IF(F123&lt;&gt;"Too Small",IF(F123&lt;E47,"Wait",F123), "Too Small")</f>
        <v>2.2812359722137474</v>
      </c>
      <c r="I123" s="86">
        <f>IF(H123&lt;&gt;"Too Small",IF(H123&lt;&gt;"Wait",2*$E$48+H123,"Wait"),"Too Small")</f>
        <v>4.7812359722137474</v>
      </c>
      <c r="J123"/>
      <c r="K123"/>
      <c r="L123" s="12"/>
      <c r="U123"/>
      <c r="V123"/>
      <c r="W123"/>
      <c r="X123"/>
      <c r="Y123"/>
      <c r="Z123"/>
      <c r="AA123"/>
      <c r="AB123"/>
      <c r="AC123"/>
      <c r="AD123"/>
      <c r="AE123"/>
      <c r="AF123"/>
      <c r="AG123"/>
    </row>
    <row r="124" spans="1:33" s="10" customFormat="1" x14ac:dyDescent="0.25">
      <c r="A124"/>
      <c r="B124"/>
      <c r="C124" s="84">
        <v>40</v>
      </c>
      <c r="D124" s="84">
        <f t="shared" ref="D124:D129" si="2">C124-($E$41)</f>
        <v>50</v>
      </c>
      <c r="E124" s="85">
        <f t="shared" ref="E124:E129" si="3">$E$40-C124</f>
        <v>70</v>
      </c>
      <c r="F124" s="86">
        <f t="shared" ref="F124:F129" si="4">+IF($E$45-12*$E$14*($E$42*$E$17*D124+$G$95)*COS($E$16*PI()/180)&gt;=$E$46,$E$45-12*$E$14*($E$42*$E$17*D124+$G$95)*COS($E$16*PI()/180),"Too Small")</f>
        <v>2.1594518085598939</v>
      </c>
      <c r="G124" s="87">
        <f t="shared" si="0"/>
        <v>0.62086177240613882</v>
      </c>
      <c r="H124" s="86">
        <f t="shared" si="1"/>
        <v>2.1594518085598939</v>
      </c>
      <c r="I124" s="86">
        <f t="shared" ref="I124:I129" si="5">IF(H124&lt;&gt;"Too Small",IF(H124&lt;&gt;"Wait",2*$E$48+H124,"Wait"),"Too Small")</f>
        <v>4.6594518085598935</v>
      </c>
      <c r="J124"/>
      <c r="K124"/>
      <c r="L124" s="12"/>
      <c r="U124"/>
      <c r="V124"/>
      <c r="W124"/>
      <c r="X124"/>
      <c r="Y124"/>
      <c r="Z124"/>
      <c r="AA124"/>
      <c r="AB124"/>
      <c r="AC124"/>
      <c r="AD124"/>
      <c r="AE124"/>
      <c r="AF124"/>
      <c r="AG124"/>
    </row>
    <row r="125" spans="1:33" s="10" customFormat="1" x14ac:dyDescent="0.25">
      <c r="A125"/>
      <c r="B125"/>
      <c r="C125" s="84">
        <v>50</v>
      </c>
      <c r="D125" s="84">
        <f t="shared" si="2"/>
        <v>60</v>
      </c>
      <c r="E125" s="85">
        <f t="shared" si="3"/>
        <v>60</v>
      </c>
      <c r="F125" s="86">
        <f t="shared" si="4"/>
        <v>2.0376676449060405</v>
      </c>
      <c r="G125" s="87">
        <f t="shared" si="0"/>
        <v>0.49907760875228502</v>
      </c>
      <c r="H125" s="86">
        <f t="shared" si="1"/>
        <v>2.0376676449060405</v>
      </c>
      <c r="I125" s="86">
        <f t="shared" si="5"/>
        <v>4.5376676449060405</v>
      </c>
      <c r="J125"/>
      <c r="K125"/>
      <c r="L125" s="12"/>
      <c r="U125"/>
      <c r="V125"/>
      <c r="W125"/>
      <c r="X125"/>
      <c r="Y125"/>
      <c r="Z125"/>
      <c r="AA125"/>
      <c r="AB125"/>
      <c r="AC125"/>
      <c r="AD125"/>
      <c r="AE125"/>
      <c r="AF125"/>
      <c r="AG125"/>
    </row>
    <row r="126" spans="1:33" s="10" customFormat="1" x14ac:dyDescent="0.25">
      <c r="A126"/>
      <c r="B126"/>
      <c r="C126" s="84">
        <v>60</v>
      </c>
      <c r="D126" s="84">
        <f t="shared" si="2"/>
        <v>70</v>
      </c>
      <c r="E126" s="85">
        <f t="shared" si="3"/>
        <v>50</v>
      </c>
      <c r="F126" s="86">
        <f t="shared" si="4"/>
        <v>1.9158834812521861</v>
      </c>
      <c r="G126" s="87">
        <f t="shared" si="0"/>
        <v>0.37729344509843132</v>
      </c>
      <c r="H126" s="86">
        <f t="shared" si="1"/>
        <v>1.9158834812521861</v>
      </c>
      <c r="I126" s="86">
        <f t="shared" si="5"/>
        <v>4.4158834812521857</v>
      </c>
      <c r="J126"/>
      <c r="K126"/>
      <c r="L126" s="12"/>
      <c r="U126"/>
      <c r="V126"/>
      <c r="W126"/>
      <c r="X126"/>
      <c r="Y126"/>
      <c r="Z126"/>
      <c r="AA126"/>
      <c r="AB126"/>
      <c r="AC126"/>
      <c r="AD126"/>
      <c r="AE126"/>
      <c r="AF126"/>
      <c r="AG126"/>
    </row>
    <row r="127" spans="1:33" s="10" customFormat="1" x14ac:dyDescent="0.25">
      <c r="A127"/>
      <c r="B127"/>
      <c r="C127" s="84">
        <v>70</v>
      </c>
      <c r="D127" s="84">
        <f t="shared" si="2"/>
        <v>80</v>
      </c>
      <c r="E127" s="85">
        <f t="shared" si="3"/>
        <v>40</v>
      </c>
      <c r="F127" s="86">
        <f t="shared" si="4"/>
        <v>1.7940993175983326</v>
      </c>
      <c r="G127" s="87">
        <f t="shared" si="0"/>
        <v>0.25550928144457774</v>
      </c>
      <c r="H127" s="86">
        <f t="shared" si="1"/>
        <v>1.7940993175983326</v>
      </c>
      <c r="I127" s="86">
        <f t="shared" si="5"/>
        <v>4.2940993175983326</v>
      </c>
      <c r="J127"/>
      <c r="K127"/>
      <c r="L127" s="12"/>
      <c r="U127"/>
      <c r="V127"/>
      <c r="W127"/>
      <c r="X127"/>
      <c r="Y127"/>
      <c r="Z127"/>
      <c r="AA127"/>
      <c r="AB127"/>
      <c r="AC127"/>
      <c r="AD127"/>
      <c r="AE127"/>
      <c r="AF127"/>
      <c r="AG127"/>
    </row>
    <row r="128" spans="1:33" s="10" customFormat="1" x14ac:dyDescent="0.25">
      <c r="A128"/>
      <c r="B128"/>
      <c r="C128" s="84">
        <v>80</v>
      </c>
      <c r="D128" s="84">
        <f t="shared" si="2"/>
        <v>90</v>
      </c>
      <c r="E128" s="85">
        <f t="shared" si="3"/>
        <v>30</v>
      </c>
      <c r="F128" s="86">
        <f t="shared" si="4"/>
        <v>1.6723151539444792</v>
      </c>
      <c r="G128" s="87">
        <f t="shared" si="0"/>
        <v>0.13372511779072405</v>
      </c>
      <c r="H128" s="86">
        <f t="shared" si="1"/>
        <v>1.6723151539444792</v>
      </c>
      <c r="I128" s="86">
        <f t="shared" si="5"/>
        <v>4.1723151539444796</v>
      </c>
      <c r="J128"/>
      <c r="K128"/>
      <c r="L128" s="12"/>
      <c r="U128"/>
      <c r="V128"/>
      <c r="W128"/>
      <c r="X128"/>
      <c r="Y128"/>
      <c r="Z128"/>
      <c r="AA128"/>
      <c r="AB128"/>
      <c r="AC128"/>
      <c r="AD128"/>
      <c r="AE128"/>
      <c r="AF128"/>
      <c r="AG128"/>
    </row>
    <row r="129" spans="1:33" s="10" customFormat="1" x14ac:dyDescent="0.25">
      <c r="A129"/>
      <c r="B129"/>
      <c r="C129" s="84">
        <v>90</v>
      </c>
      <c r="D129" s="84">
        <f t="shared" si="2"/>
        <v>100</v>
      </c>
      <c r="E129" s="85">
        <f t="shared" si="3"/>
        <v>20</v>
      </c>
      <c r="F129" s="86">
        <f t="shared" si="4"/>
        <v>1.5505309902906257</v>
      </c>
      <c r="G129" s="87">
        <f t="shared" si="0"/>
        <v>1.194095413687013E-2</v>
      </c>
      <c r="H129" s="86">
        <f t="shared" si="1"/>
        <v>1.5505309902906257</v>
      </c>
      <c r="I129" s="86">
        <f t="shared" si="5"/>
        <v>4.0505309902906257</v>
      </c>
      <c r="J129"/>
      <c r="K129"/>
      <c r="L129" s="12"/>
      <c r="U129"/>
      <c r="V129"/>
      <c r="W129"/>
      <c r="X129"/>
      <c r="Y129"/>
      <c r="Z129"/>
      <c r="AA129"/>
      <c r="AB129"/>
      <c r="AC129"/>
      <c r="AD129"/>
      <c r="AE129"/>
      <c r="AF129"/>
      <c r="AG129"/>
    </row>
    <row r="130" spans="1:33" s="10" customFormat="1" ht="13" x14ac:dyDescent="0.25">
      <c r="A130"/>
      <c r="B130"/>
      <c r="C130"/>
      <c r="D130" s="12"/>
      <c r="E130" s="43"/>
      <c r="F130" s="13"/>
      <c r="G130" s="13"/>
      <c r="H130"/>
      <c r="I130"/>
      <c r="J130"/>
      <c r="K130"/>
      <c r="L130" s="12"/>
      <c r="U130"/>
      <c r="V130"/>
      <c r="W130"/>
      <c r="X130"/>
      <c r="Y130"/>
      <c r="Z130"/>
      <c r="AA130"/>
      <c r="AB130"/>
      <c r="AC130"/>
      <c r="AD130"/>
      <c r="AE130"/>
      <c r="AF130"/>
      <c r="AG130"/>
    </row>
    <row r="131" spans="1:33" s="10" customFormat="1" ht="13" x14ac:dyDescent="0.25">
      <c r="A131" s="32" t="s">
        <v>54</v>
      </c>
      <c r="B131"/>
      <c r="C131"/>
      <c r="D131" s="12"/>
      <c r="E131" s="43"/>
      <c r="F131" s="13"/>
      <c r="G131" s="13"/>
      <c r="H131"/>
      <c r="I131"/>
      <c r="J131"/>
      <c r="K131"/>
      <c r="L131" s="12" t="s">
        <v>58</v>
      </c>
      <c r="U131"/>
      <c r="V131"/>
      <c r="W131"/>
      <c r="X131"/>
      <c r="Y131"/>
      <c r="Z131"/>
      <c r="AA131"/>
      <c r="AB131"/>
      <c r="AC131"/>
      <c r="AD131"/>
      <c r="AE131"/>
      <c r="AF131"/>
      <c r="AG131"/>
    </row>
    <row r="132" spans="1:33" s="10" customFormat="1" ht="13" x14ac:dyDescent="0.25">
      <c r="A132" s="23" t="s">
        <v>56</v>
      </c>
      <c r="B132"/>
      <c r="C132"/>
      <c r="D132" s="12"/>
      <c r="E132" s="43"/>
      <c r="F132" s="13"/>
      <c r="G132" s="13"/>
      <c r="H132"/>
      <c r="I132"/>
      <c r="J132"/>
      <c r="K132"/>
      <c r="L132" s="12" t="s">
        <v>59</v>
      </c>
      <c r="U132"/>
      <c r="V132"/>
      <c r="W132"/>
      <c r="X132"/>
      <c r="Y132"/>
      <c r="Z132"/>
      <c r="AA132"/>
      <c r="AB132"/>
      <c r="AC132"/>
      <c r="AD132"/>
      <c r="AE132"/>
      <c r="AF132"/>
      <c r="AG132"/>
    </row>
    <row r="133" spans="1:33" s="10" customFormat="1" x14ac:dyDescent="0.25">
      <c r="A133" s="162" t="s">
        <v>114</v>
      </c>
      <c r="B133" s="162"/>
      <c r="C133" s="162"/>
      <c r="D133" s="162"/>
      <c r="E133" s="162"/>
      <c r="F133" s="162"/>
      <c r="G133" s="162"/>
      <c r="H133" s="162"/>
      <c r="I133" s="162"/>
      <c r="J133" s="162"/>
      <c r="K133" s="162"/>
      <c r="L133" s="162"/>
      <c r="U133"/>
      <c r="V133"/>
      <c r="W133"/>
      <c r="X133"/>
      <c r="Y133"/>
      <c r="Z133"/>
      <c r="AA133"/>
      <c r="AB133"/>
      <c r="AC133"/>
      <c r="AD133"/>
      <c r="AE133"/>
      <c r="AF133"/>
      <c r="AG133"/>
    </row>
    <row r="134" spans="1:33" s="10" customFormat="1" x14ac:dyDescent="0.25">
      <c r="A134" s="162"/>
      <c r="B134" s="162"/>
      <c r="C134" s="162"/>
      <c r="D134" s="162"/>
      <c r="E134" s="162"/>
      <c r="F134" s="162"/>
      <c r="G134" s="162"/>
      <c r="H134" s="162"/>
      <c r="I134" s="162"/>
      <c r="J134" s="162"/>
      <c r="K134" s="162"/>
      <c r="L134" s="162"/>
      <c r="Q134" s="33"/>
      <c r="U134"/>
      <c r="V134"/>
      <c r="W134"/>
      <c r="X134"/>
      <c r="Y134"/>
      <c r="Z134"/>
      <c r="AA134"/>
      <c r="AB134"/>
      <c r="AC134"/>
      <c r="AD134"/>
      <c r="AE134"/>
      <c r="AF134"/>
      <c r="AG134"/>
    </row>
    <row r="135" spans="1:33" s="10" customFormat="1" x14ac:dyDescent="0.25">
      <c r="A135" s="162"/>
      <c r="B135" s="162"/>
      <c r="C135" s="162"/>
      <c r="D135" s="162"/>
      <c r="E135" s="162"/>
      <c r="F135" s="162"/>
      <c r="G135" s="162"/>
      <c r="H135" s="162"/>
      <c r="I135" s="162"/>
      <c r="J135" s="162"/>
      <c r="K135" s="162"/>
      <c r="L135" s="162"/>
      <c r="Q135" s="33"/>
      <c r="U135"/>
      <c r="V135"/>
      <c r="W135"/>
      <c r="X135"/>
      <c r="Y135"/>
      <c r="Z135"/>
      <c r="AA135"/>
      <c r="AB135"/>
      <c r="AC135"/>
      <c r="AD135"/>
      <c r="AE135"/>
      <c r="AF135"/>
      <c r="AG135"/>
    </row>
    <row r="136" spans="1:33" s="10" customFormat="1" x14ac:dyDescent="0.25">
      <c r="A136" s="162" t="s">
        <v>60</v>
      </c>
      <c r="B136" s="162"/>
      <c r="C136" s="162"/>
      <c r="D136" s="162"/>
      <c r="E136" s="162"/>
      <c r="F136" s="162"/>
      <c r="G136" s="162"/>
      <c r="H136" s="162"/>
      <c r="I136" s="162"/>
      <c r="J136" s="162"/>
      <c r="K136" s="162"/>
      <c r="L136" s="162"/>
      <c r="U136"/>
      <c r="V136"/>
      <c r="W136"/>
      <c r="X136"/>
      <c r="Y136"/>
      <c r="Z136"/>
      <c r="AA136"/>
      <c r="AB136"/>
      <c r="AC136"/>
      <c r="AD136"/>
      <c r="AE136"/>
      <c r="AF136"/>
      <c r="AG136"/>
    </row>
    <row r="137" spans="1:33" s="10" customFormat="1" x14ac:dyDescent="0.25">
      <c r="A137" s="162"/>
      <c r="B137" s="162"/>
      <c r="C137" s="162"/>
      <c r="D137" s="162"/>
      <c r="E137" s="162"/>
      <c r="F137" s="162"/>
      <c r="G137" s="162"/>
      <c r="H137" s="162"/>
      <c r="I137" s="162"/>
      <c r="J137" s="162"/>
      <c r="K137" s="162"/>
      <c r="L137" s="162"/>
      <c r="U137"/>
      <c r="V137"/>
      <c r="W137"/>
      <c r="X137"/>
      <c r="Y137"/>
      <c r="Z137"/>
      <c r="AA137"/>
      <c r="AB137"/>
      <c r="AC137"/>
      <c r="AD137"/>
      <c r="AE137"/>
      <c r="AF137"/>
      <c r="AG137"/>
    </row>
    <row r="138" spans="1:33" s="10" customFormat="1" x14ac:dyDescent="0.25">
      <c r="A138" s="52"/>
      <c r="B138" s="52"/>
      <c r="C138" s="52"/>
      <c r="D138" s="52"/>
      <c r="E138" s="52"/>
      <c r="F138" s="52"/>
      <c r="G138" s="52"/>
      <c r="H138" s="52"/>
      <c r="I138" s="52"/>
      <c r="J138" s="52"/>
      <c r="K138" s="52"/>
      <c r="L138" s="52"/>
      <c r="U138"/>
      <c r="V138"/>
      <c r="W138"/>
      <c r="X138"/>
      <c r="Y138"/>
      <c r="Z138"/>
      <c r="AA138"/>
      <c r="AB138"/>
      <c r="AC138"/>
      <c r="AD138"/>
      <c r="AE138"/>
      <c r="AF138"/>
      <c r="AG138"/>
    </row>
    <row r="139" spans="1:33" s="10" customFormat="1" x14ac:dyDescent="0.25">
      <c r="A139" s="52"/>
      <c r="B139" s="52"/>
      <c r="C139" s="52"/>
      <c r="D139" s="52"/>
      <c r="E139" s="52"/>
      <c r="F139" s="52"/>
      <c r="G139" s="52"/>
      <c r="H139" s="52"/>
      <c r="I139" s="52"/>
      <c r="J139" s="52"/>
      <c r="K139" s="52"/>
      <c r="L139" s="52"/>
      <c r="U139"/>
      <c r="V139"/>
      <c r="W139"/>
      <c r="X139"/>
      <c r="Y139"/>
      <c r="Z139"/>
      <c r="AA139"/>
      <c r="AB139"/>
      <c r="AC139"/>
      <c r="AD139"/>
      <c r="AE139"/>
      <c r="AF139"/>
      <c r="AG139"/>
    </row>
    <row r="140" spans="1:33" s="10" customFormat="1" x14ac:dyDescent="0.25">
      <c r="A140" s="52"/>
      <c r="B140" s="52"/>
      <c r="C140" s="52"/>
      <c r="D140" s="52"/>
      <c r="E140" s="52"/>
      <c r="F140" s="52"/>
      <c r="G140" s="52"/>
      <c r="H140" s="52"/>
      <c r="I140" s="52"/>
      <c r="J140" s="52"/>
      <c r="K140" s="52"/>
      <c r="L140" s="52"/>
      <c r="U140"/>
      <c r="V140"/>
      <c r="W140"/>
      <c r="X140"/>
      <c r="Y140"/>
      <c r="Z140"/>
      <c r="AA140"/>
      <c r="AB140"/>
      <c r="AC140"/>
      <c r="AD140"/>
      <c r="AE140"/>
      <c r="AF140"/>
      <c r="AG140"/>
    </row>
    <row r="141" spans="1:33" s="10" customFormat="1" ht="13" x14ac:dyDescent="0.25">
      <c r="A141"/>
      <c r="B141" t="s">
        <v>74</v>
      </c>
      <c r="C141"/>
      <c r="D141" s="12"/>
      <c r="E141" s="43"/>
      <c r="F141" s="13"/>
      <c r="G141" s="13"/>
      <c r="H141"/>
      <c r="I141"/>
      <c r="J141"/>
      <c r="K141"/>
      <c r="L141" s="12"/>
      <c r="U141"/>
      <c r="V141"/>
      <c r="W141"/>
      <c r="X141"/>
      <c r="Y141"/>
      <c r="Z141"/>
      <c r="AA141"/>
      <c r="AB141"/>
      <c r="AC141"/>
      <c r="AD141"/>
      <c r="AE141"/>
      <c r="AF141"/>
      <c r="AG141"/>
    </row>
    <row r="142" spans="1:33" s="10" customFormat="1" ht="13" x14ac:dyDescent="0.25">
      <c r="A142"/>
      <c r="B142"/>
      <c r="C142"/>
      <c r="D142" s="12"/>
      <c r="E142" s="43"/>
      <c r="F142" s="13"/>
      <c r="G142" s="13"/>
      <c r="H142"/>
      <c r="I142"/>
      <c r="J142"/>
      <c r="K142"/>
      <c r="L142" s="12"/>
      <c r="U142"/>
      <c r="V142"/>
      <c r="W142"/>
      <c r="X142"/>
      <c r="Y142"/>
      <c r="Z142"/>
      <c r="AA142"/>
      <c r="AB142"/>
      <c r="AC142"/>
      <c r="AD142"/>
      <c r="AE142"/>
      <c r="AF142"/>
      <c r="AG142"/>
    </row>
    <row r="143" spans="1:33" s="10" customFormat="1" ht="13" x14ac:dyDescent="0.25">
      <c r="A143"/>
      <c r="B143"/>
      <c r="C143"/>
      <c r="D143" s="12"/>
      <c r="E143" s="43"/>
      <c r="F143" s="13"/>
      <c r="G143" s="13"/>
      <c r="H143"/>
      <c r="I143"/>
      <c r="J143"/>
      <c r="K143"/>
      <c r="L143" s="12" t="s">
        <v>61</v>
      </c>
      <c r="U143"/>
      <c r="V143"/>
      <c r="W143"/>
      <c r="X143"/>
      <c r="Y143"/>
      <c r="Z143"/>
      <c r="AA143"/>
      <c r="AB143"/>
      <c r="AC143"/>
      <c r="AD143"/>
      <c r="AE143"/>
      <c r="AF143"/>
      <c r="AG143"/>
    </row>
    <row r="144" spans="1:33" s="10" customFormat="1" ht="13" x14ac:dyDescent="0.25">
      <c r="A144"/>
      <c r="B144"/>
      <c r="C144"/>
      <c r="D144" s="12"/>
      <c r="E144" s="43"/>
      <c r="F144" s="13"/>
      <c r="G144" s="13"/>
      <c r="H144"/>
      <c r="I144"/>
      <c r="J144"/>
      <c r="K144"/>
      <c r="L144" s="12"/>
      <c r="U144"/>
      <c r="V144"/>
      <c r="W144"/>
      <c r="X144"/>
      <c r="Y144"/>
      <c r="Z144"/>
      <c r="AA144"/>
      <c r="AB144"/>
      <c r="AC144"/>
      <c r="AD144"/>
      <c r="AE144"/>
      <c r="AF144"/>
      <c r="AG144"/>
    </row>
    <row r="145" spans="1:33" s="10" customFormat="1" ht="13" x14ac:dyDescent="0.25">
      <c r="A145"/>
      <c r="B145" t="s">
        <v>16</v>
      </c>
      <c r="C145"/>
      <c r="D145" s="12"/>
      <c r="E145" s="43"/>
      <c r="F145" s="13"/>
      <c r="G145" s="13"/>
      <c r="H145"/>
      <c r="I145"/>
      <c r="J145"/>
      <c r="K145"/>
      <c r="L145" s="12"/>
      <c r="U145"/>
      <c r="V145"/>
      <c r="W145"/>
      <c r="X145"/>
      <c r="Y145"/>
      <c r="Z145"/>
      <c r="AA145"/>
      <c r="AB145"/>
      <c r="AC145"/>
      <c r="AD145"/>
      <c r="AE145"/>
      <c r="AF145"/>
      <c r="AG145"/>
    </row>
    <row r="146" spans="1:33" s="10" customFormat="1" ht="13" x14ac:dyDescent="0.25">
      <c r="A146"/>
      <c r="B146"/>
      <c r="C146"/>
      <c r="D146" s="12"/>
      <c r="E146" s="43"/>
      <c r="F146" s="13"/>
      <c r="G146" s="13"/>
      <c r="H146"/>
      <c r="I146"/>
      <c r="J146"/>
      <c r="K146"/>
      <c r="L146" s="12"/>
      <c r="U146"/>
      <c r="V146"/>
      <c r="W146"/>
      <c r="X146"/>
      <c r="Y146"/>
      <c r="Z146"/>
      <c r="AA146"/>
      <c r="AB146"/>
      <c r="AC146"/>
      <c r="AD146"/>
      <c r="AE146"/>
      <c r="AF146"/>
      <c r="AG146"/>
    </row>
    <row r="147" spans="1:33" s="10" customFormat="1" x14ac:dyDescent="0.25">
      <c r="A147"/>
      <c r="B147"/>
      <c r="C147"/>
      <c r="D147" s="12"/>
      <c r="E147" s="71">
        <v>1</v>
      </c>
      <c r="F147" s="62" t="str">
        <f>"1.45 - 0.13* ("&amp;TEXT(E29,"0.00")&amp;") = "</f>
        <v xml:space="preserve">1.45 - 0.13* (5.08) = </v>
      </c>
      <c r="G147" s="13"/>
      <c r="H147" s="50">
        <f>MAX(1.45-0.13*E29,1)</f>
        <v>1</v>
      </c>
      <c r="I147"/>
      <c r="J147"/>
      <c r="K147"/>
      <c r="L147" s="12" t="s">
        <v>67</v>
      </c>
      <c r="U147"/>
      <c r="V147"/>
      <c r="W147"/>
      <c r="X147"/>
      <c r="Y147"/>
      <c r="Z147"/>
      <c r="AA147"/>
      <c r="AB147"/>
      <c r="AC147"/>
      <c r="AD147"/>
      <c r="AE147"/>
      <c r="AF147"/>
      <c r="AG147"/>
    </row>
    <row r="148" spans="1:33" s="10" customFormat="1" ht="13" x14ac:dyDescent="0.25">
      <c r="A148"/>
      <c r="B148"/>
      <c r="C148"/>
      <c r="D148" s="12"/>
      <c r="E148" s="43"/>
      <c r="F148" s="13"/>
      <c r="G148" s="13"/>
      <c r="H148"/>
      <c r="I148"/>
      <c r="J148"/>
      <c r="K148"/>
      <c r="L148" s="12"/>
      <c r="U148"/>
      <c r="V148"/>
      <c r="W148"/>
      <c r="X148"/>
      <c r="Y148"/>
      <c r="Z148"/>
      <c r="AA148"/>
      <c r="AB148"/>
      <c r="AC148"/>
      <c r="AD148"/>
      <c r="AE148"/>
      <c r="AF148"/>
      <c r="AG148"/>
    </row>
    <row r="149" spans="1:33" s="10" customFormat="1" ht="13" x14ac:dyDescent="0.25">
      <c r="A149"/>
      <c r="B149"/>
      <c r="C149"/>
      <c r="D149" s="12"/>
      <c r="E149" s="43"/>
      <c r="F149" s="13"/>
      <c r="G149" s="13"/>
      <c r="H149"/>
      <c r="I149"/>
      <c r="J149"/>
      <c r="K149"/>
      <c r="L149" s="12"/>
      <c r="U149"/>
      <c r="V149"/>
      <c r="W149"/>
      <c r="X149"/>
      <c r="Y149"/>
      <c r="Z149"/>
      <c r="AA149"/>
      <c r="AB149"/>
      <c r="AC149"/>
      <c r="AD149"/>
      <c r="AE149"/>
      <c r="AF149"/>
      <c r="AG149"/>
    </row>
    <row r="150" spans="1:33" s="10" customFormat="1" x14ac:dyDescent="0.25">
      <c r="A150"/>
      <c r="B150"/>
      <c r="C150"/>
      <c r="D150" s="12"/>
      <c r="E150" s="71">
        <v>1</v>
      </c>
      <c r="F150" s="207" t="str">
        <f>"1.45 - 0.13* ("&amp;TEXT(E20,"0.00")&amp;") = "</f>
        <v xml:space="preserve">1.45 - 0.13* (3.38) = </v>
      </c>
      <c r="G150" s="162"/>
      <c r="H150" s="50">
        <f>MAX(1.45-0.13*E20,1)</f>
        <v>1.0105999999999999</v>
      </c>
      <c r="I150" s="50"/>
      <c r="J150"/>
      <c r="K150"/>
      <c r="L150" s="12" t="s">
        <v>67</v>
      </c>
      <c r="U150"/>
      <c r="V150"/>
      <c r="W150"/>
      <c r="X150"/>
      <c r="Y150"/>
      <c r="Z150"/>
      <c r="AA150"/>
      <c r="AB150"/>
      <c r="AC150"/>
      <c r="AD150"/>
      <c r="AE150"/>
      <c r="AF150"/>
      <c r="AG150"/>
    </row>
    <row r="151" spans="1:33" s="10" customFormat="1" x14ac:dyDescent="0.25">
      <c r="A151"/>
      <c r="B151"/>
      <c r="C151"/>
      <c r="D151" s="12"/>
      <c r="E151" s="71"/>
      <c r="F151" s="99"/>
      <c r="G151" s="52"/>
      <c r="H151" s="50"/>
      <c r="I151" s="50"/>
      <c r="J151"/>
      <c r="K151"/>
      <c r="L151" s="12"/>
      <c r="U151"/>
      <c r="V151"/>
      <c r="W151"/>
      <c r="X151"/>
      <c r="Y151"/>
      <c r="Z151"/>
      <c r="AA151"/>
      <c r="AB151"/>
      <c r="AC151"/>
      <c r="AD151"/>
      <c r="AE151"/>
      <c r="AF151"/>
      <c r="AG151"/>
    </row>
    <row r="152" spans="1:33" s="10" customFormat="1" ht="13" x14ac:dyDescent="0.25">
      <c r="A152"/>
      <c r="B152"/>
      <c r="C152"/>
      <c r="D152" s="12"/>
      <c r="E152" s="43"/>
      <c r="F152" s="13"/>
      <c r="G152" s="13"/>
      <c r="H152"/>
      <c r="I152"/>
      <c r="J152"/>
      <c r="K152"/>
      <c r="L152" s="12"/>
      <c r="U152"/>
      <c r="V152"/>
      <c r="W152"/>
      <c r="X152"/>
      <c r="Y152"/>
      <c r="Z152"/>
      <c r="AA152"/>
      <c r="AB152"/>
      <c r="AC152"/>
      <c r="AD152"/>
      <c r="AE152"/>
      <c r="AF152"/>
      <c r="AG152"/>
    </row>
    <row r="153" spans="1:33" s="10" customFormat="1" ht="13" x14ac:dyDescent="0.25">
      <c r="A153"/>
      <c r="B153"/>
      <c r="C153"/>
      <c r="D153" s="12"/>
      <c r="E153" s="43"/>
      <c r="F153" s="62" t="str">
        <f>"1.56 - 0.008*"&amp;TEXT(E37,"0.00")&amp;" ="</f>
        <v>1.56 - 0.008*55.00 =</v>
      </c>
      <c r="G153" s="13"/>
      <c r="H153" s="50">
        <f>1.56-0.008*E37</f>
        <v>1.1200000000000001</v>
      </c>
      <c r="I153"/>
      <c r="J153"/>
      <c r="K153"/>
      <c r="L153" s="12" t="s">
        <v>68</v>
      </c>
      <c r="U153"/>
      <c r="V153"/>
      <c r="W153"/>
      <c r="X153"/>
      <c r="Y153"/>
      <c r="Z153"/>
      <c r="AA153"/>
      <c r="AB153"/>
      <c r="AC153"/>
      <c r="AD153"/>
      <c r="AE153"/>
      <c r="AF153"/>
      <c r="AG153"/>
    </row>
    <row r="154" spans="1:33" s="10" customFormat="1" ht="13" x14ac:dyDescent="0.25">
      <c r="A154"/>
      <c r="B154"/>
      <c r="C154"/>
      <c r="D154" s="12"/>
      <c r="E154" s="43"/>
      <c r="F154" s="13"/>
      <c r="G154" s="13"/>
      <c r="H154"/>
      <c r="I154"/>
      <c r="J154"/>
      <c r="K154"/>
      <c r="L154" s="12"/>
      <c r="U154"/>
      <c r="V154"/>
      <c r="W154"/>
      <c r="X154"/>
      <c r="Y154"/>
      <c r="Z154"/>
      <c r="AA154"/>
      <c r="AB154"/>
      <c r="AC154"/>
      <c r="AD154"/>
      <c r="AE154"/>
      <c r="AF154"/>
      <c r="AG154"/>
    </row>
    <row r="155" spans="1:33" s="10" customFormat="1" x14ac:dyDescent="0.25">
      <c r="A155"/>
      <c r="B155"/>
      <c r="C155"/>
      <c r="D155" s="12"/>
      <c r="E155" s="72">
        <f>5</f>
        <v>5</v>
      </c>
      <c r="F155" s="216">
        <f>5/(1+E22)</f>
        <v>0.66666666666666663</v>
      </c>
      <c r="G155" s="13"/>
      <c r="H155"/>
      <c r="I155"/>
      <c r="J155" s="165" t="s">
        <v>69</v>
      </c>
      <c r="K155" s="165"/>
      <c r="L155" s="165"/>
      <c r="U155"/>
      <c r="V155"/>
      <c r="W155"/>
      <c r="X155"/>
      <c r="Y155"/>
      <c r="Z155"/>
      <c r="AA155"/>
      <c r="AB155"/>
      <c r="AC155"/>
      <c r="AD155"/>
      <c r="AE155"/>
      <c r="AF155"/>
      <c r="AG155"/>
    </row>
    <row r="156" spans="1:33" s="10" customFormat="1" x14ac:dyDescent="0.25">
      <c r="A156"/>
      <c r="B156"/>
      <c r="C156"/>
      <c r="D156" s="12"/>
      <c r="E156" s="65" t="str">
        <f>"1 + "&amp;TEXT(E22,"0.00")</f>
        <v>1 + 6.50</v>
      </c>
      <c r="F156" s="217"/>
      <c r="G156" s="13"/>
      <c r="H156"/>
      <c r="I156"/>
      <c r="J156" s="165"/>
      <c r="K156" s="165"/>
      <c r="L156" s="165"/>
      <c r="U156"/>
      <c r="V156"/>
      <c r="W156"/>
      <c r="X156"/>
      <c r="Y156"/>
      <c r="Z156"/>
      <c r="AA156"/>
      <c r="AB156"/>
      <c r="AC156"/>
      <c r="AD156"/>
      <c r="AE156"/>
      <c r="AF156"/>
      <c r="AG156"/>
    </row>
    <row r="157" spans="1:33" s="10" customFormat="1" x14ac:dyDescent="0.25">
      <c r="A157"/>
      <c r="B157"/>
      <c r="C157"/>
      <c r="D157" s="12"/>
      <c r="E157" s="65"/>
      <c r="F157" s="100"/>
      <c r="G157" s="13"/>
      <c r="H157"/>
      <c r="I157"/>
      <c r="J157" s="12"/>
      <c r="K157" s="12"/>
      <c r="L157" s="12"/>
      <c r="U157"/>
      <c r="V157"/>
      <c r="W157"/>
      <c r="X157"/>
      <c r="Y157"/>
      <c r="Z157"/>
      <c r="AA157"/>
      <c r="AB157"/>
      <c r="AC157"/>
      <c r="AD157"/>
      <c r="AE157"/>
      <c r="AF157"/>
      <c r="AG157"/>
    </row>
    <row r="158" spans="1:33" s="10" customFormat="1" x14ac:dyDescent="0.25">
      <c r="A158"/>
      <c r="B158"/>
      <c r="C158"/>
      <c r="D158" s="12"/>
      <c r="E158" s="65"/>
      <c r="F158" s="100"/>
      <c r="G158" s="13"/>
      <c r="H158"/>
      <c r="I158"/>
      <c r="J158" s="12"/>
      <c r="K158" s="12"/>
      <c r="L158" s="12"/>
      <c r="U158"/>
      <c r="V158"/>
      <c r="W158"/>
      <c r="X158"/>
      <c r="Y158"/>
      <c r="Z158"/>
      <c r="AA158"/>
      <c r="AB158"/>
      <c r="AC158"/>
      <c r="AD158"/>
      <c r="AE158"/>
      <c r="AF158"/>
      <c r="AG158"/>
    </row>
    <row r="159" spans="1:33" s="10" customFormat="1" x14ac:dyDescent="0.25">
      <c r="A159"/>
      <c r="B159"/>
      <c r="C159"/>
      <c r="D159" s="12"/>
      <c r="E159" s="72">
        <f>5</f>
        <v>5</v>
      </c>
      <c r="F159" s="217">
        <f>5/(1+E31)</f>
        <v>0.90909090909090906</v>
      </c>
      <c r="G159" s="13"/>
      <c r="H159"/>
      <c r="I159"/>
      <c r="J159" s="165" t="s">
        <v>69</v>
      </c>
      <c r="K159" s="165"/>
      <c r="L159" s="165"/>
      <c r="U159"/>
      <c r="V159"/>
      <c r="W159"/>
      <c r="X159"/>
      <c r="Y159"/>
      <c r="Z159"/>
      <c r="AA159"/>
      <c r="AB159"/>
      <c r="AC159"/>
      <c r="AD159"/>
      <c r="AE159"/>
      <c r="AF159"/>
      <c r="AG159"/>
    </row>
    <row r="160" spans="1:33" s="10" customFormat="1" x14ac:dyDescent="0.25">
      <c r="A160"/>
      <c r="B160"/>
      <c r="C160"/>
      <c r="D160" s="12"/>
      <c r="E160" s="65" t="str">
        <f>"1 + 0.8* "&amp;TEXT(E31,"0.00")</f>
        <v>1 + 0.8* 4.50</v>
      </c>
      <c r="F160" s="218"/>
      <c r="G160" s="13"/>
      <c r="H160"/>
      <c r="I160"/>
      <c r="J160" s="165"/>
      <c r="K160" s="165"/>
      <c r="L160" s="165"/>
      <c r="U160"/>
      <c r="V160"/>
      <c r="W160"/>
      <c r="X160"/>
      <c r="Y160"/>
      <c r="Z160"/>
      <c r="AA160"/>
      <c r="AB160"/>
      <c r="AC160"/>
      <c r="AD160"/>
      <c r="AE160"/>
      <c r="AF160"/>
      <c r="AG160"/>
    </row>
    <row r="161" spans="1:33" s="10" customFormat="1" ht="13" x14ac:dyDescent="0.25">
      <c r="A161"/>
      <c r="B161"/>
      <c r="C161"/>
      <c r="D161" s="12"/>
      <c r="E161" s="43"/>
      <c r="F161" s="13"/>
      <c r="G161" s="13"/>
      <c r="H161"/>
      <c r="I161"/>
      <c r="J161"/>
      <c r="K161"/>
      <c r="L161" s="12"/>
      <c r="U161"/>
      <c r="V161"/>
      <c r="W161"/>
      <c r="X161"/>
      <c r="Y161"/>
      <c r="Z161"/>
      <c r="AA161"/>
      <c r="AB161"/>
      <c r="AC161"/>
      <c r="AD161"/>
      <c r="AE161"/>
      <c r="AF161"/>
      <c r="AG161"/>
    </row>
    <row r="162" spans="1:33" s="10" customFormat="1" x14ac:dyDescent="0.25">
      <c r="A162"/>
      <c r="B162"/>
      <c r="C162"/>
      <c r="D162" s="12"/>
      <c r="E162" s="65"/>
      <c r="F162" s="219" t="str">
        <f>TEXT(E35,"0")</f>
        <v>60</v>
      </c>
      <c r="G162" s="220"/>
      <c r="H162" s="221">
        <f>E35/(61-4*E22+E35)</f>
        <v>0.63157894736842102</v>
      </c>
      <c r="I162"/>
      <c r="J162" s="165" t="s">
        <v>70</v>
      </c>
      <c r="K162" s="165"/>
      <c r="L162" s="165"/>
      <c r="U162"/>
      <c r="V162"/>
      <c r="W162"/>
      <c r="X162"/>
      <c r="Y162"/>
      <c r="Z162"/>
      <c r="AA162"/>
      <c r="AB162"/>
      <c r="AC162"/>
      <c r="AD162"/>
      <c r="AE162"/>
      <c r="AF162"/>
      <c r="AG162"/>
    </row>
    <row r="163" spans="1:33" s="10" customFormat="1" x14ac:dyDescent="0.25">
      <c r="A163"/>
      <c r="B163"/>
      <c r="C163"/>
      <c r="D163" s="12"/>
      <c r="E163" s="103"/>
      <c r="F163" s="205" t="str">
        <f>"61 - 4*"&amp;TEXT(E22,"0.00")&amp;" + "&amp;TEXT(E35,"0")</f>
        <v>61 - 4*6.50 + 60</v>
      </c>
      <c r="G163" s="164"/>
      <c r="H163" s="221"/>
      <c r="I163"/>
      <c r="J163" s="165"/>
      <c r="K163" s="165"/>
      <c r="L163" s="165"/>
      <c r="U163"/>
      <c r="V163"/>
      <c r="W163"/>
      <c r="X163"/>
      <c r="Y163"/>
      <c r="Z163"/>
      <c r="AA163"/>
      <c r="AB163"/>
      <c r="AC163"/>
      <c r="AD163"/>
      <c r="AE163"/>
      <c r="AF163"/>
      <c r="AG163"/>
    </row>
    <row r="164" spans="1:33" s="10" customFormat="1" ht="13" x14ac:dyDescent="0.25">
      <c r="A164"/>
      <c r="B164"/>
      <c r="C164"/>
      <c r="D164" s="12"/>
      <c r="E164" s="43"/>
      <c r="F164" s="13"/>
      <c r="G164" s="13"/>
      <c r="H164"/>
      <c r="I164"/>
      <c r="J164"/>
      <c r="K164"/>
      <c r="L164" s="12"/>
      <c r="N164" s="222"/>
      <c r="O164" s="223"/>
      <c r="U164"/>
      <c r="V164"/>
      <c r="W164"/>
      <c r="X164"/>
      <c r="Y164"/>
      <c r="Z164"/>
      <c r="AA164"/>
      <c r="AB164"/>
      <c r="AC164"/>
      <c r="AD164"/>
      <c r="AE164"/>
      <c r="AF164"/>
      <c r="AG164"/>
    </row>
    <row r="165" spans="1:33" s="10" customFormat="1" ht="13" x14ac:dyDescent="0.25">
      <c r="A165"/>
      <c r="B165"/>
      <c r="C165"/>
      <c r="D165" s="12"/>
      <c r="E165" s="43"/>
      <c r="F165" s="219" t="str">
        <f>TEXT(E34,"0")</f>
        <v>20000</v>
      </c>
      <c r="G165" s="220"/>
      <c r="H165" s="221">
        <f>E34/(61-4*E22+E34)</f>
        <v>0.99825305714998758</v>
      </c>
      <c r="I165"/>
      <c r="J165" s="165" t="s">
        <v>70</v>
      </c>
      <c r="K165" s="165"/>
      <c r="L165" s="165"/>
      <c r="N165" s="104"/>
      <c r="U165"/>
      <c r="V165"/>
      <c r="W165"/>
      <c r="X165"/>
      <c r="Y165"/>
      <c r="Z165"/>
      <c r="AA165"/>
      <c r="AB165"/>
      <c r="AC165"/>
      <c r="AD165"/>
      <c r="AE165"/>
      <c r="AF165"/>
      <c r="AG165"/>
    </row>
    <row r="166" spans="1:33" s="10" customFormat="1" ht="13" x14ac:dyDescent="0.25">
      <c r="A166"/>
      <c r="B166"/>
      <c r="C166"/>
      <c r="D166" s="12"/>
      <c r="E166" s="43"/>
      <c r="F166" s="205" t="str">
        <f>"61 - 4*"&amp;TEXT(E22,"0.00")&amp;" + "&amp;TEXT(E34,"0")</f>
        <v>61 - 4*6.50 + 20000</v>
      </c>
      <c r="G166" s="164"/>
      <c r="H166" s="221"/>
      <c r="I166"/>
      <c r="J166" s="165"/>
      <c r="K166" s="165"/>
      <c r="L166" s="165"/>
      <c r="N166" s="104"/>
      <c r="U166"/>
      <c r="V166"/>
      <c r="W166"/>
      <c r="X166"/>
      <c r="Y166"/>
      <c r="Z166"/>
      <c r="AA166"/>
      <c r="AB166"/>
      <c r="AC166"/>
      <c r="AD166"/>
      <c r="AE166"/>
      <c r="AF166"/>
      <c r="AG166"/>
    </row>
    <row r="167" spans="1:33" s="10" customFormat="1" ht="13" x14ac:dyDescent="0.25">
      <c r="A167"/>
      <c r="B167"/>
      <c r="C167"/>
      <c r="D167" s="12"/>
      <c r="E167" s="43"/>
      <c r="F167" s="13"/>
      <c r="G167" s="13"/>
      <c r="H167"/>
      <c r="I167"/>
      <c r="J167"/>
      <c r="K167"/>
      <c r="L167" s="12"/>
      <c r="N167" s="104"/>
      <c r="U167"/>
      <c r="V167"/>
      <c r="W167"/>
      <c r="X167"/>
      <c r="Y167"/>
      <c r="Z167"/>
      <c r="AA167"/>
      <c r="AB167"/>
      <c r="AC167"/>
      <c r="AD167"/>
      <c r="AE167"/>
      <c r="AF167"/>
      <c r="AG167"/>
    </row>
    <row r="168" spans="1:33" s="10" customFormat="1" ht="13" x14ac:dyDescent="0.25">
      <c r="A168"/>
      <c r="B168" t="s">
        <v>93</v>
      </c>
      <c r="C168"/>
      <c r="D168" s="12"/>
      <c r="E168" s="43"/>
      <c r="F168" s="13"/>
      <c r="G168" s="13"/>
      <c r="H168"/>
      <c r="I168"/>
      <c r="J168"/>
      <c r="K168"/>
      <c r="L168" s="12"/>
      <c r="N168" s="104"/>
      <c r="U168"/>
      <c r="V168"/>
      <c r="W168"/>
      <c r="X168"/>
      <c r="Y168"/>
      <c r="Z168"/>
      <c r="AA168"/>
      <c r="AB168"/>
      <c r="AC168"/>
      <c r="AD168"/>
      <c r="AE168"/>
      <c r="AF168"/>
      <c r="AG168"/>
    </row>
    <row r="169" spans="1:33" s="10" customFormat="1" ht="13" x14ac:dyDescent="0.25">
      <c r="A169"/>
      <c r="B169"/>
      <c r="C169"/>
      <c r="D169" s="12"/>
      <c r="E169" s="43"/>
      <c r="F169" s="13"/>
      <c r="G169" s="13"/>
      <c r="H169"/>
      <c r="I169"/>
      <c r="J169"/>
      <c r="K169"/>
      <c r="L169" s="12"/>
      <c r="N169" s="215"/>
      <c r="O169" s="168"/>
      <c r="U169"/>
      <c r="V169"/>
      <c r="W169"/>
      <c r="X169"/>
      <c r="Y169"/>
      <c r="Z169"/>
      <c r="AA169"/>
      <c r="AB169"/>
      <c r="AC169"/>
      <c r="AD169"/>
      <c r="AE169"/>
      <c r="AF169"/>
      <c r="AG169"/>
    </row>
    <row r="170" spans="1:33" s="10" customFormat="1" x14ac:dyDescent="0.25">
      <c r="A170"/>
      <c r="B170"/>
      <c r="C170"/>
      <c r="D170" s="12"/>
      <c r="E170" s="225" t="str">
        <f>"1.9*"&amp;TEXT(H150,"0.00")&amp;"*"&amp;TEXT(H153,"0.00")&amp;"*"&amp;TEXT(F155,"0.00")&amp;"*"&amp;TEXT(H162,"0.00")&amp;"*"&amp;TEXT(E36,"0")&amp;"^-0.118"</f>
        <v>1.9*1.01*1.12*0.67*0.63*1^-0.118</v>
      </c>
      <c r="F170" s="165"/>
      <c r="G170" s="165"/>
      <c r="H170" s="165"/>
      <c r="I170" s="102">
        <f>1.9*H150*H153*F155*H162*E36^-0.118</f>
        <v>0.90549759999999979</v>
      </c>
      <c r="J170"/>
      <c r="K170"/>
      <c r="L170" s="12"/>
      <c r="U170"/>
      <c r="V170"/>
      <c r="W170"/>
      <c r="X170"/>
      <c r="Y170"/>
      <c r="Z170"/>
      <c r="AA170"/>
      <c r="AB170"/>
      <c r="AC170"/>
      <c r="AD170"/>
      <c r="AE170"/>
      <c r="AF170"/>
      <c r="AG170"/>
    </row>
    <row r="171" spans="1:33" s="10" customFormat="1" x14ac:dyDescent="0.25">
      <c r="A171"/>
      <c r="B171"/>
      <c r="C171"/>
      <c r="D171" s="12"/>
      <c r="E171" s="103"/>
      <c r="F171" s="12"/>
      <c r="G171" s="12"/>
      <c r="H171" s="12"/>
      <c r="I171" s="102"/>
      <c r="J171"/>
      <c r="K171"/>
      <c r="L171" s="12"/>
      <c r="U171"/>
      <c r="V171"/>
      <c r="W171"/>
      <c r="X171"/>
      <c r="Y171"/>
      <c r="Z171"/>
      <c r="AA171"/>
      <c r="AB171"/>
      <c r="AC171"/>
      <c r="AD171"/>
      <c r="AE171"/>
      <c r="AF171"/>
      <c r="AG171"/>
    </row>
    <row r="172" spans="1:33" s="10" customFormat="1" x14ac:dyDescent="0.25">
      <c r="A172"/>
      <c r="B172" t="s">
        <v>94</v>
      </c>
      <c r="C172"/>
      <c r="D172" s="12"/>
      <c r="E172" s="103"/>
      <c r="F172" s="12"/>
      <c r="G172" s="12"/>
      <c r="H172" s="12"/>
      <c r="I172" s="102"/>
      <c r="J172"/>
      <c r="K172"/>
      <c r="L172" s="12"/>
      <c r="U172"/>
      <c r="V172"/>
      <c r="W172"/>
      <c r="X172"/>
      <c r="Y172"/>
      <c r="Z172"/>
      <c r="AA172"/>
      <c r="AB172"/>
      <c r="AC172"/>
      <c r="AD172"/>
      <c r="AE172"/>
      <c r="AF172"/>
      <c r="AG172"/>
    </row>
    <row r="173" spans="1:33" s="10" customFormat="1" ht="13" x14ac:dyDescent="0.25">
      <c r="A173"/>
      <c r="B173"/>
      <c r="C173"/>
      <c r="D173" s="12"/>
      <c r="E173" s="43"/>
      <c r="F173" s="62"/>
      <c r="G173" s="13"/>
      <c r="H173"/>
      <c r="I173" s="50"/>
      <c r="J173"/>
      <c r="K173"/>
      <c r="L173" s="12"/>
      <c r="U173"/>
      <c r="V173"/>
      <c r="W173"/>
      <c r="X173"/>
      <c r="Y173"/>
      <c r="Z173"/>
      <c r="AA173"/>
      <c r="AB173"/>
      <c r="AC173"/>
      <c r="AD173"/>
      <c r="AE173"/>
      <c r="AF173"/>
      <c r="AG173"/>
    </row>
    <row r="174" spans="1:33" s="10" customFormat="1" x14ac:dyDescent="0.25">
      <c r="A174"/>
      <c r="B174"/>
      <c r="C174"/>
      <c r="D174" s="50"/>
      <c r="E174" s="225" t="str">
        <f>"1.9*"&amp;TEXT(H150,"0.00")&amp;"*"&amp;TEXT(H153,"0.00")&amp;"*"&amp;TEXT(F155,"0.00")&amp;"*"&amp;TEXT(H165,"0.00")&amp;"*"&amp;TEXT(E36,"0")&amp;"^-0.118"</f>
        <v>1.9*1.01*1.12*0.67*1.00*1^-0.118</v>
      </c>
      <c r="F174" s="165"/>
      <c r="G174" s="165"/>
      <c r="H174" s="165"/>
      <c r="I174" s="102">
        <f>1.9*H150*H153*F155*H165*E36^-0.118</f>
        <v>1.431199933449796</v>
      </c>
      <c r="J174"/>
      <c r="K174"/>
      <c r="L174" s="12"/>
      <c r="U174"/>
      <c r="V174"/>
      <c r="W174"/>
      <c r="X174"/>
      <c r="Y174"/>
      <c r="Z174"/>
      <c r="AA174"/>
      <c r="AB174"/>
      <c r="AC174"/>
      <c r="AD174"/>
      <c r="AE174"/>
      <c r="AF174"/>
      <c r="AG174"/>
    </row>
    <row r="175" spans="1:33" s="10" customFormat="1" ht="13" x14ac:dyDescent="0.25">
      <c r="A175"/>
      <c r="B175"/>
      <c r="C175"/>
      <c r="D175" s="50"/>
      <c r="E175" s="43"/>
      <c r="F175" s="36"/>
      <c r="G175" s="13"/>
      <c r="H175"/>
      <c r="I175"/>
      <c r="J175"/>
      <c r="K175"/>
      <c r="L175" s="12"/>
      <c r="U175"/>
      <c r="V175"/>
      <c r="W175"/>
      <c r="X175"/>
      <c r="Y175"/>
      <c r="Z175"/>
      <c r="AA175"/>
      <c r="AB175"/>
      <c r="AC175"/>
      <c r="AD175"/>
      <c r="AE175"/>
      <c r="AF175"/>
      <c r="AG175"/>
    </row>
    <row r="176" spans="1:33" s="10" customFormat="1" ht="13" x14ac:dyDescent="0.25">
      <c r="A176"/>
      <c r="B176" t="s">
        <v>95</v>
      </c>
      <c r="C176"/>
      <c r="D176" s="50"/>
      <c r="E176" s="43"/>
      <c r="F176" s="36"/>
      <c r="G176" s="13"/>
      <c r="H176"/>
      <c r="I176"/>
      <c r="J176"/>
      <c r="K176"/>
      <c r="L176" s="12"/>
      <c r="U176"/>
      <c r="V176"/>
      <c r="W176"/>
      <c r="X176"/>
      <c r="Y176"/>
      <c r="Z176"/>
      <c r="AA176"/>
      <c r="AB176"/>
      <c r="AC176"/>
      <c r="AD176"/>
      <c r="AE176"/>
      <c r="AF176"/>
      <c r="AG176"/>
    </row>
    <row r="177" spans="1:33" s="10" customFormat="1" ht="13" x14ac:dyDescent="0.25">
      <c r="A177"/>
      <c r="B177"/>
      <c r="C177"/>
      <c r="D177" s="50"/>
      <c r="E177" s="43"/>
      <c r="F177" s="36"/>
      <c r="G177" s="13"/>
      <c r="H177"/>
      <c r="I177"/>
      <c r="J177"/>
      <c r="K177"/>
      <c r="L177" s="12"/>
      <c r="U177"/>
      <c r="V177"/>
      <c r="W177"/>
      <c r="X177"/>
      <c r="Y177"/>
      <c r="Z177"/>
      <c r="AA177"/>
      <c r="AB177"/>
      <c r="AC177"/>
      <c r="AD177"/>
      <c r="AE177"/>
      <c r="AF177"/>
      <c r="AG177"/>
    </row>
    <row r="178" spans="1:33" s="10" customFormat="1" ht="13" x14ac:dyDescent="0.25">
      <c r="A178"/>
      <c r="B178"/>
      <c r="C178"/>
      <c r="D178" s="50"/>
      <c r="E178" s="43"/>
      <c r="F178" s="226" t="str">
        <f>"1.9*"&amp;TEXT(H147,"0.00")&amp;"*"&amp;TEXT(H153,"0.00")&amp;"*"&amp;TEXT(F159,"0.00")&amp;"*"&amp;TEXT(H165,"0.00")&amp;"*"&amp;TEXT(E35,"0")&amp;"^-0.118 ="</f>
        <v>1.9*1.00*1.12*0.91*1.00*60^-0.118 =</v>
      </c>
      <c r="G178" s="164"/>
      <c r="H178" s="164"/>
      <c r="I178" s="164"/>
      <c r="J178" s="33">
        <f>1.9*H147*H153*F159*H165*E35^-0.118</f>
        <v>1.1912358084998924</v>
      </c>
      <c r="K178"/>
      <c r="L178" s="12"/>
      <c r="U178"/>
      <c r="V178"/>
      <c r="W178"/>
      <c r="X178"/>
      <c r="Y178"/>
      <c r="Z178"/>
      <c r="AA178"/>
      <c r="AB178"/>
      <c r="AC178"/>
      <c r="AD178"/>
      <c r="AE178"/>
      <c r="AF178"/>
      <c r="AG178"/>
    </row>
    <row r="179" spans="1:33" s="10" customFormat="1" ht="13" x14ac:dyDescent="0.25">
      <c r="A179"/>
      <c r="B179"/>
      <c r="C179"/>
      <c r="D179" s="50"/>
      <c r="E179" s="43"/>
      <c r="F179" s="36"/>
      <c r="G179" s="13"/>
      <c r="H179"/>
      <c r="I179"/>
      <c r="J179"/>
      <c r="K179"/>
      <c r="L179" s="12"/>
      <c r="U179"/>
      <c r="V179"/>
      <c r="W179"/>
      <c r="X179"/>
      <c r="Y179"/>
      <c r="Z179"/>
      <c r="AA179"/>
      <c r="AB179"/>
      <c r="AC179"/>
      <c r="AD179"/>
      <c r="AE179"/>
      <c r="AF179"/>
      <c r="AG179"/>
    </row>
    <row r="180" spans="1:33" s="10" customFormat="1" ht="13" x14ac:dyDescent="0.25">
      <c r="A180"/>
      <c r="B180"/>
      <c r="C180"/>
      <c r="D180" s="50"/>
      <c r="E180" s="43"/>
      <c r="F180" s="36"/>
      <c r="G180" s="13"/>
      <c r="H180"/>
      <c r="I180"/>
      <c r="J180"/>
      <c r="K180"/>
      <c r="L180" s="12"/>
      <c r="U180"/>
      <c r="V180"/>
      <c r="W180"/>
      <c r="X180"/>
      <c r="Y180"/>
      <c r="Z180"/>
      <c r="AA180"/>
      <c r="AB180"/>
      <c r="AC180"/>
      <c r="AD180"/>
      <c r="AE180"/>
      <c r="AF180"/>
      <c r="AG180"/>
    </row>
    <row r="181" spans="1:33" s="10" customFormat="1" ht="13" x14ac:dyDescent="0.25">
      <c r="A181"/>
      <c r="B181" t="s">
        <v>97</v>
      </c>
      <c r="C181"/>
      <c r="D181" s="50"/>
      <c r="E181" s="43"/>
      <c r="F181" s="36"/>
      <c r="G181" s="13"/>
      <c r="H181"/>
      <c r="I181"/>
      <c r="J181"/>
      <c r="K181"/>
      <c r="L181" s="12"/>
      <c r="U181"/>
      <c r="V181"/>
      <c r="W181"/>
      <c r="X181"/>
      <c r="Y181"/>
      <c r="Z181"/>
      <c r="AA181"/>
      <c r="AB181"/>
      <c r="AC181"/>
      <c r="AD181"/>
      <c r="AE181"/>
      <c r="AF181"/>
      <c r="AG181"/>
    </row>
    <row r="182" spans="1:33" s="10" customFormat="1" ht="13" x14ac:dyDescent="0.25">
      <c r="A182"/>
      <c r="B182"/>
      <c r="C182"/>
      <c r="D182" s="50"/>
      <c r="E182" s="43"/>
      <c r="F182" s="36"/>
      <c r="G182" s="13"/>
      <c r="H182"/>
      <c r="I182"/>
      <c r="J182"/>
      <c r="K182"/>
      <c r="L182" s="12"/>
      <c r="U182"/>
      <c r="V182"/>
      <c r="W182"/>
      <c r="X182"/>
      <c r="Y182"/>
      <c r="Z182"/>
      <c r="AA182"/>
      <c r="AB182"/>
      <c r="AC182"/>
      <c r="AD182"/>
      <c r="AE182"/>
      <c r="AF182"/>
      <c r="AG182"/>
    </row>
    <row r="183" spans="1:33" s="10" customFormat="1" ht="13" x14ac:dyDescent="0.25">
      <c r="A183"/>
      <c r="B183"/>
      <c r="C183"/>
      <c r="D183" s="50"/>
      <c r="E183" s="43"/>
      <c r="F183" s="36"/>
      <c r="G183" s="62" t="str">
        <f>"("&amp;TEXT(I174,"0.00")&amp;"-"&amp;TEXT(I170,"0.00")&amp;") +"&amp;TEXT(J178,"0.00")&amp;" ="</f>
        <v>(1.43-0.91) +1.19 =</v>
      </c>
      <c r="H183"/>
      <c r="I183" s="33">
        <f>(I174-I170)+J178</f>
        <v>1.7169381419496887</v>
      </c>
      <c r="J183"/>
      <c r="K183"/>
      <c r="L183" s="12"/>
      <c r="U183"/>
      <c r="V183"/>
      <c r="W183"/>
      <c r="X183"/>
      <c r="Y183"/>
      <c r="Z183"/>
      <c r="AA183"/>
      <c r="AB183"/>
      <c r="AC183"/>
      <c r="AD183"/>
      <c r="AE183"/>
      <c r="AF183"/>
      <c r="AG183"/>
    </row>
    <row r="184" spans="1:33" s="10" customFormat="1" ht="13" x14ac:dyDescent="0.25">
      <c r="A184"/>
      <c r="B184"/>
      <c r="C184"/>
      <c r="D184" s="50"/>
      <c r="E184" s="43"/>
      <c r="F184" s="36"/>
      <c r="G184" s="13"/>
      <c r="H184"/>
      <c r="I184"/>
      <c r="J184"/>
      <c r="K184"/>
      <c r="L184" s="12"/>
      <c r="U184"/>
      <c r="V184"/>
      <c r="W184"/>
      <c r="X184"/>
      <c r="Y184"/>
      <c r="Z184"/>
      <c r="AA184"/>
      <c r="AB184"/>
      <c r="AC184"/>
      <c r="AD184"/>
      <c r="AE184"/>
      <c r="AF184"/>
      <c r="AG184"/>
    </row>
    <row r="185" spans="1:33" s="10" customFormat="1" ht="13" x14ac:dyDescent="0.25">
      <c r="A185"/>
      <c r="B185"/>
      <c r="C185"/>
      <c r="D185" s="50"/>
      <c r="E185" s="43"/>
      <c r="F185" s="36"/>
      <c r="G185" s="13"/>
      <c r="H185"/>
      <c r="I185"/>
      <c r="J185"/>
      <c r="K185"/>
      <c r="L185" s="12"/>
      <c r="U185"/>
      <c r="V185"/>
      <c r="W185"/>
      <c r="X185"/>
      <c r="Y185"/>
      <c r="Z185"/>
      <c r="AA185"/>
      <c r="AB185"/>
      <c r="AC185"/>
      <c r="AD185"/>
      <c r="AE185"/>
      <c r="AF185"/>
      <c r="AG185"/>
    </row>
    <row r="186" spans="1:33" s="10" customFormat="1" ht="13" x14ac:dyDescent="0.25">
      <c r="A186"/>
      <c r="B186" t="s">
        <v>98</v>
      </c>
      <c r="C186"/>
      <c r="D186" s="50"/>
      <c r="E186" s="43"/>
      <c r="F186" s="36"/>
      <c r="G186" s="13"/>
      <c r="H186"/>
      <c r="I186"/>
      <c r="J186"/>
      <c r="K186"/>
      <c r="L186" s="12"/>
      <c r="U186"/>
      <c r="V186"/>
      <c r="W186"/>
      <c r="X186"/>
      <c r="Y186"/>
      <c r="Z186"/>
      <c r="AA186"/>
      <c r="AB186"/>
      <c r="AC186"/>
      <c r="AD186"/>
      <c r="AE186"/>
      <c r="AF186"/>
      <c r="AG186"/>
    </row>
    <row r="187" spans="1:33" s="10" customFormat="1" ht="13" x14ac:dyDescent="0.25">
      <c r="A187"/>
      <c r="B187"/>
      <c r="C187"/>
      <c r="D187" s="50"/>
      <c r="E187" s="43"/>
      <c r="F187" s="36"/>
      <c r="G187" s="13"/>
      <c r="H187"/>
      <c r="I187"/>
      <c r="J187"/>
      <c r="K187"/>
      <c r="L187" s="12"/>
      <c r="U187"/>
      <c r="V187"/>
      <c r="W187"/>
      <c r="X187"/>
      <c r="Y187"/>
      <c r="Z187"/>
      <c r="AA187"/>
      <c r="AB187"/>
      <c r="AC187"/>
      <c r="AD187"/>
      <c r="AE187"/>
      <c r="AF187"/>
      <c r="AG187"/>
    </row>
    <row r="188" spans="1:33" s="10" customFormat="1" ht="13" x14ac:dyDescent="0.25">
      <c r="A188"/>
      <c r="B188"/>
      <c r="C188"/>
      <c r="D188" s="50"/>
      <c r="E188" s="43"/>
      <c r="F188" s="226"/>
      <c r="G188" s="164"/>
      <c r="H188"/>
      <c r="I188"/>
      <c r="J188"/>
      <c r="K188"/>
      <c r="L188" s="12"/>
      <c r="U188"/>
      <c r="V188"/>
      <c r="W188"/>
      <c r="X188"/>
      <c r="Y188"/>
      <c r="Z188"/>
      <c r="AA188"/>
      <c r="AB188"/>
      <c r="AC188"/>
      <c r="AD188"/>
      <c r="AE188"/>
      <c r="AF188"/>
      <c r="AG188"/>
    </row>
    <row r="189" spans="1:33" s="10" customFormat="1" ht="13" x14ac:dyDescent="0.25">
      <c r="A189"/>
      <c r="B189"/>
      <c r="C189"/>
      <c r="D189" s="50"/>
      <c r="E189" s="43"/>
      <c r="F189" s="227" t="str">
        <f>TEXT(E25,"0.00")&amp;"/ ("&amp;TEXT(E21,"0.00")&amp;"+"&amp;TEXT(E30,"0.00")&amp;" */ 4)"</f>
        <v>1301.00/ (801.00+1923.00 */ 4)</v>
      </c>
      <c r="G189" s="220"/>
      <c r="H189" s="228"/>
      <c r="I189" s="229">
        <f>(E25/(E21+E30/4))/(E26/(1+I183))</f>
        <v>5.9432726595816431E-4</v>
      </c>
      <c r="J189"/>
      <c r="K189"/>
      <c r="L189" s="12"/>
      <c r="U189"/>
      <c r="V189"/>
      <c r="W189"/>
      <c r="X189"/>
      <c r="Y189"/>
      <c r="Z189"/>
      <c r="AA189"/>
      <c r="AB189"/>
      <c r="AC189"/>
      <c r="AD189"/>
      <c r="AE189"/>
      <c r="AF189"/>
      <c r="AG189"/>
    </row>
    <row r="190" spans="1:33" s="10" customFormat="1" ht="13" x14ac:dyDescent="0.25">
      <c r="A190"/>
      <c r="B190"/>
      <c r="C190"/>
      <c r="D190" s="50"/>
      <c r="E190" s="43"/>
      <c r="F190" s="226" t="str">
        <f>TEXT(E26,"0.00")&amp;"/ ( 1 +"&amp;TEXT(I183,"0.00")&amp;" )"</f>
        <v>4640.11/ ( 1 +1.72 )</v>
      </c>
      <c r="G190" s="164"/>
      <c r="H190" s="164"/>
      <c r="I190" s="229"/>
      <c r="J190"/>
      <c r="K190"/>
      <c r="L190" s="12"/>
      <c r="U190"/>
      <c r="V190"/>
      <c r="W190"/>
      <c r="X190"/>
      <c r="Y190"/>
      <c r="Z190"/>
      <c r="AA190"/>
      <c r="AB190"/>
      <c r="AC190"/>
      <c r="AD190"/>
      <c r="AE190"/>
      <c r="AF190"/>
      <c r="AG190"/>
    </row>
    <row r="191" spans="1:33" s="10" customFormat="1" ht="13" x14ac:dyDescent="0.25">
      <c r="A191"/>
      <c r="B191"/>
      <c r="C191"/>
      <c r="D191" s="50"/>
      <c r="E191" s="43"/>
      <c r="F191" s="36"/>
      <c r="G191" s="13"/>
      <c r="H191"/>
      <c r="I191"/>
      <c r="J191"/>
      <c r="K191"/>
      <c r="L191" s="12"/>
      <c r="U191"/>
      <c r="V191"/>
      <c r="W191"/>
      <c r="X191"/>
      <c r="Y191"/>
      <c r="Z191"/>
      <c r="AA191"/>
      <c r="AB191"/>
      <c r="AC191"/>
      <c r="AD191"/>
      <c r="AE191"/>
      <c r="AF191"/>
      <c r="AG191"/>
    </row>
    <row r="192" spans="1:33" s="10" customFormat="1" ht="13" x14ac:dyDescent="0.25">
      <c r="A192"/>
      <c r="B192"/>
      <c r="C192"/>
      <c r="D192" s="50"/>
      <c r="E192" s="43"/>
      <c r="F192" s="36"/>
      <c r="G192" s="13"/>
      <c r="H192"/>
      <c r="I192"/>
      <c r="J192"/>
      <c r="K192"/>
      <c r="L192" s="12"/>
      <c r="U192"/>
      <c r="V192"/>
      <c r="W192"/>
      <c r="X192"/>
      <c r="Y192"/>
      <c r="Z192"/>
      <c r="AA192"/>
      <c r="AB192"/>
      <c r="AC192"/>
      <c r="AD192"/>
      <c r="AE192"/>
      <c r="AF192"/>
      <c r="AG192"/>
    </row>
    <row r="193" spans="1:33" s="10" customFormat="1" ht="13" x14ac:dyDescent="0.25">
      <c r="A193"/>
      <c r="B193"/>
      <c r="C193"/>
      <c r="D193" s="50"/>
      <c r="E193" s="43"/>
      <c r="F193" s="36"/>
      <c r="G193" s="13"/>
      <c r="H193"/>
      <c r="I193"/>
      <c r="J193"/>
      <c r="K193"/>
      <c r="L193" s="12"/>
      <c r="U193"/>
      <c r="V193"/>
      <c r="W193"/>
      <c r="X193"/>
      <c r="Y193"/>
      <c r="Z193"/>
      <c r="AA193"/>
      <c r="AB193"/>
      <c r="AC193"/>
      <c r="AD193"/>
      <c r="AE193"/>
      <c r="AF193"/>
      <c r="AG193"/>
    </row>
    <row r="194" spans="1:33" s="10" customFormat="1" x14ac:dyDescent="0.25">
      <c r="A194"/>
      <c r="B194"/>
      <c r="C194"/>
      <c r="D194" s="50"/>
      <c r="E194" s="219" t="str">
        <f>TEXT(E24,"0.00")&amp;" / "&amp;TEXT(E21,"0.00")</f>
        <v>1494.00 / 801.00</v>
      </c>
      <c r="F194" s="228"/>
      <c r="G194" s="230">
        <f>(E24/E21)/E26</f>
        <v>4.019666432021058E-4</v>
      </c>
      <c r="H194"/>
      <c r="I194"/>
      <c r="J194"/>
      <c r="K194"/>
      <c r="L194" s="12"/>
      <c r="U194"/>
      <c r="V194"/>
      <c r="W194"/>
      <c r="X194"/>
      <c r="Y194"/>
      <c r="Z194"/>
      <c r="AA194"/>
      <c r="AB194"/>
      <c r="AC194"/>
      <c r="AD194"/>
      <c r="AE194"/>
      <c r="AF194"/>
      <c r="AG194"/>
    </row>
    <row r="195" spans="1:33" s="10" customFormat="1" x14ac:dyDescent="0.25">
      <c r="A195"/>
      <c r="B195"/>
      <c r="C195"/>
      <c r="D195" s="50"/>
      <c r="E195" s="205" t="str">
        <f>TEXT(E26,"0.00")</f>
        <v>4640.11</v>
      </c>
      <c r="F195" s="166"/>
      <c r="G195" s="231"/>
      <c r="H195"/>
      <c r="I195"/>
      <c r="J195"/>
      <c r="K195"/>
      <c r="L195" s="12"/>
      <c r="U195"/>
      <c r="V195"/>
      <c r="W195"/>
      <c r="X195"/>
      <c r="Y195"/>
      <c r="Z195"/>
      <c r="AA195"/>
      <c r="AB195"/>
      <c r="AC195"/>
      <c r="AD195"/>
      <c r="AE195"/>
      <c r="AF195"/>
      <c r="AG195"/>
    </row>
    <row r="196" spans="1:33" s="10" customFormat="1" ht="13" x14ac:dyDescent="0.25">
      <c r="A196"/>
      <c r="B196"/>
      <c r="C196"/>
      <c r="D196" s="50"/>
      <c r="E196" s="43"/>
      <c r="F196" s="36"/>
      <c r="G196" s="13"/>
      <c r="H196"/>
      <c r="I196"/>
      <c r="J196"/>
      <c r="K196"/>
      <c r="L196" s="12"/>
      <c r="U196"/>
      <c r="V196"/>
      <c r="W196"/>
      <c r="X196"/>
      <c r="Y196"/>
      <c r="Z196"/>
      <c r="AA196"/>
      <c r="AB196"/>
      <c r="AC196"/>
      <c r="AD196"/>
      <c r="AE196"/>
      <c r="AF196"/>
      <c r="AG196"/>
    </row>
    <row r="197" spans="1:33" s="10" customFormat="1" ht="13" x14ac:dyDescent="0.25">
      <c r="A197"/>
      <c r="B197"/>
      <c r="C197"/>
      <c r="D197" s="50"/>
      <c r="E197" s="43"/>
      <c r="F197" s="36"/>
      <c r="G197" s="13"/>
      <c r="H197"/>
      <c r="I197"/>
      <c r="J197"/>
      <c r="K197"/>
      <c r="L197" s="12"/>
      <c r="U197"/>
      <c r="V197"/>
      <c r="W197"/>
      <c r="X197"/>
      <c r="Y197"/>
      <c r="Z197"/>
      <c r="AA197"/>
      <c r="AB197"/>
      <c r="AC197"/>
      <c r="AD197"/>
      <c r="AE197"/>
      <c r="AF197"/>
      <c r="AG197"/>
    </row>
    <row r="198" spans="1:33" s="10" customFormat="1" x14ac:dyDescent="0.25">
      <c r="A198"/>
      <c r="B198"/>
      <c r="C198"/>
      <c r="D198" s="164" t="str">
        <f>TEXT(I189,"0.00000")&amp;" - "&amp;TEXT(G194,"0.00000")&amp;"="</f>
        <v>0.00059 - 0.00040=</v>
      </c>
      <c r="E198" s="164"/>
      <c r="F198" s="77">
        <f>I189-G194</f>
        <v>1.9236062275605851E-4</v>
      </c>
      <c r="G198" s="13"/>
      <c r="H198"/>
      <c r="I198"/>
      <c r="J198"/>
      <c r="K198"/>
      <c r="L198" s="12"/>
      <c r="U198"/>
      <c r="V198"/>
      <c r="W198"/>
      <c r="X198"/>
      <c r="Y198"/>
      <c r="Z198"/>
      <c r="AA198"/>
      <c r="AB198"/>
      <c r="AC198"/>
      <c r="AD198"/>
      <c r="AE198"/>
      <c r="AF198"/>
      <c r="AG198"/>
    </row>
    <row r="199" spans="1:33" s="10" customFormat="1" ht="13" x14ac:dyDescent="0.25">
      <c r="A199"/>
      <c r="B199"/>
      <c r="C199"/>
      <c r="D199" s="50"/>
      <c r="E199" s="43"/>
      <c r="F199" s="36"/>
      <c r="G199" s="13"/>
      <c r="H199"/>
      <c r="I199"/>
      <c r="J199"/>
      <c r="K199"/>
      <c r="L199" s="12"/>
      <c r="U199"/>
      <c r="V199"/>
      <c r="W199"/>
      <c r="X199"/>
      <c r="Y199"/>
      <c r="Z199"/>
      <c r="AA199"/>
      <c r="AB199"/>
      <c r="AC199"/>
      <c r="AD199"/>
      <c r="AE199"/>
      <c r="AF199"/>
      <c r="AG199"/>
    </row>
    <row r="200" spans="1:33" s="10" customFormat="1" ht="13" x14ac:dyDescent="0.25">
      <c r="A200"/>
      <c r="B200"/>
      <c r="C200"/>
      <c r="D200" s="12"/>
      <c r="E200" s="43"/>
      <c r="F200" s="13"/>
      <c r="G200" s="13"/>
      <c r="H200"/>
      <c r="I200"/>
      <c r="J200"/>
      <c r="K200"/>
      <c r="L200" s="12"/>
      <c r="U200"/>
      <c r="V200"/>
      <c r="W200"/>
      <c r="X200"/>
      <c r="Y200"/>
      <c r="Z200"/>
      <c r="AA200"/>
      <c r="AB200"/>
      <c r="AC200"/>
      <c r="AD200"/>
      <c r="AE200"/>
      <c r="AF200"/>
      <c r="AG200"/>
    </row>
    <row r="201" spans="1:33" s="10" customFormat="1" ht="13" x14ac:dyDescent="0.25">
      <c r="A201" s="23" t="s">
        <v>55</v>
      </c>
      <c r="B201"/>
      <c r="C201"/>
      <c r="D201"/>
      <c r="E201" s="43"/>
      <c r="F201" s="13"/>
      <c r="G201" s="13"/>
      <c r="H201"/>
      <c r="I201"/>
      <c r="J201"/>
      <c r="K201"/>
      <c r="L201" s="12" t="s">
        <v>53</v>
      </c>
      <c r="U201"/>
      <c r="V201"/>
      <c r="W201"/>
      <c r="X201"/>
      <c r="Y201"/>
      <c r="Z201"/>
      <c r="AA201"/>
      <c r="AB201"/>
      <c r="AC201"/>
      <c r="AD201"/>
      <c r="AE201"/>
      <c r="AF201"/>
      <c r="AG201"/>
    </row>
    <row r="202" spans="1:33" s="10" customFormat="1" x14ac:dyDescent="0.25">
      <c r="A202" s="162" t="s">
        <v>119</v>
      </c>
      <c r="B202" s="162"/>
      <c r="C202" s="162"/>
      <c r="D202" s="162"/>
      <c r="E202" s="162"/>
      <c r="F202" s="162"/>
      <c r="G202" s="162"/>
      <c r="H202" s="162"/>
      <c r="I202" s="162"/>
      <c r="J202" s="162"/>
      <c r="K202" s="162"/>
      <c r="L202" s="162"/>
      <c r="U202"/>
      <c r="V202"/>
      <c r="W202"/>
      <c r="X202"/>
      <c r="Y202"/>
      <c r="Z202"/>
      <c r="AA202"/>
      <c r="AB202"/>
      <c r="AC202"/>
      <c r="AD202"/>
      <c r="AE202"/>
      <c r="AF202"/>
      <c r="AG202"/>
    </row>
    <row r="203" spans="1:33" s="10" customFormat="1" x14ac:dyDescent="0.25">
      <c r="A203" s="162"/>
      <c r="B203" s="162"/>
      <c r="C203" s="162"/>
      <c r="D203" s="162"/>
      <c r="E203" s="162"/>
      <c r="F203" s="162"/>
      <c r="G203" s="162"/>
      <c r="H203" s="162"/>
      <c r="I203" s="162"/>
      <c r="J203" s="162"/>
      <c r="K203" s="162"/>
      <c r="L203" s="162"/>
      <c r="U203"/>
      <c r="V203"/>
      <c r="W203"/>
      <c r="X203"/>
      <c r="Y203"/>
      <c r="Z203"/>
      <c r="AA203"/>
      <c r="AB203"/>
      <c r="AC203"/>
      <c r="AD203"/>
      <c r="AE203"/>
      <c r="AF203"/>
      <c r="AG203"/>
    </row>
    <row r="204" spans="1:33" s="10" customFormat="1" x14ac:dyDescent="0.25">
      <c r="A204" s="162"/>
      <c r="B204" s="162"/>
      <c r="C204" s="162"/>
      <c r="D204" s="162"/>
      <c r="E204" s="162"/>
      <c r="F204" s="162"/>
      <c r="G204" s="162"/>
      <c r="H204" s="162"/>
      <c r="I204" s="162"/>
      <c r="J204" s="162"/>
      <c r="K204" s="162"/>
      <c r="L204" s="162"/>
      <c r="U204"/>
      <c r="V204"/>
      <c r="W204"/>
      <c r="X204"/>
      <c r="Y204"/>
      <c r="Z204"/>
      <c r="AA204"/>
      <c r="AB204"/>
      <c r="AC204"/>
      <c r="AD204"/>
      <c r="AE204"/>
      <c r="AF204"/>
      <c r="AG204"/>
    </row>
    <row r="205" spans="1:33" s="10" customFormat="1" ht="13" x14ac:dyDescent="0.25">
      <c r="A205" s="23"/>
      <c r="B205"/>
      <c r="C205"/>
      <c r="D205"/>
      <c r="E205" s="43"/>
      <c r="F205" s="13"/>
      <c r="G205" s="13"/>
      <c r="H205"/>
      <c r="I205"/>
      <c r="J205"/>
      <c r="K205"/>
      <c r="L205" s="12"/>
      <c r="U205"/>
      <c r="V205"/>
      <c r="W205"/>
      <c r="X205"/>
      <c r="Y205"/>
      <c r="Z205"/>
      <c r="AA205"/>
      <c r="AB205"/>
      <c r="AC205"/>
      <c r="AD205"/>
      <c r="AE205"/>
      <c r="AF205"/>
      <c r="AG205"/>
    </row>
    <row r="206" spans="1:33" s="10" customFormat="1" ht="13" x14ac:dyDescent="0.25">
      <c r="A206" s="23"/>
      <c r="B206"/>
      <c r="C206"/>
      <c r="D206"/>
      <c r="E206" s="43"/>
      <c r="F206" s="13"/>
      <c r="G206" s="13"/>
      <c r="H206"/>
      <c r="I206"/>
      <c r="J206"/>
      <c r="K206"/>
      <c r="L206" s="12"/>
      <c r="U206"/>
      <c r="V206"/>
      <c r="W206"/>
      <c r="X206"/>
      <c r="Y206"/>
      <c r="Z206"/>
      <c r="AA206"/>
      <c r="AB206"/>
      <c r="AC206"/>
      <c r="AD206"/>
      <c r="AE206"/>
      <c r="AF206"/>
      <c r="AG206"/>
    </row>
    <row r="207" spans="1:33" s="10" customFormat="1" ht="13" x14ac:dyDescent="0.25">
      <c r="A207" s="23"/>
      <c r="B207"/>
      <c r="C207"/>
      <c r="D207"/>
      <c r="E207" s="43"/>
      <c r="F207" s="13"/>
      <c r="G207" s="13"/>
      <c r="H207"/>
      <c r="I207"/>
      <c r="J207"/>
      <c r="K207"/>
      <c r="L207" s="12"/>
      <c r="U207"/>
      <c r="V207"/>
      <c r="W207"/>
      <c r="X207"/>
      <c r="Y207"/>
      <c r="Z207"/>
      <c r="AA207"/>
      <c r="AB207"/>
      <c r="AC207"/>
      <c r="AD207"/>
      <c r="AE207"/>
      <c r="AF207"/>
      <c r="AG207"/>
    </row>
    <row r="208" spans="1:33" s="10" customFormat="1" ht="13" x14ac:dyDescent="0.25">
      <c r="A208" s="23"/>
      <c r="B208" t="s">
        <v>84</v>
      </c>
      <c r="C208"/>
      <c r="D208"/>
      <c r="E208" s="43"/>
      <c r="F208" s="13"/>
      <c r="G208" s="13"/>
      <c r="H208"/>
      <c r="I208"/>
      <c r="J208"/>
      <c r="K208"/>
      <c r="L208" s="12"/>
      <c r="U208"/>
      <c r="V208"/>
      <c r="W208"/>
      <c r="X208"/>
      <c r="Y208"/>
      <c r="Z208"/>
      <c r="AA208"/>
      <c r="AB208"/>
      <c r="AC208"/>
      <c r="AD208"/>
      <c r="AE208"/>
      <c r="AF208"/>
      <c r="AG208"/>
    </row>
    <row r="209" spans="1:33" s="10" customFormat="1" ht="13" x14ac:dyDescent="0.25">
      <c r="A209" s="23"/>
      <c r="B209"/>
      <c r="C209"/>
      <c r="D209"/>
      <c r="E209" s="43"/>
      <c r="F209" s="13"/>
      <c r="G209" s="13"/>
      <c r="H209"/>
      <c r="I209"/>
      <c r="J209"/>
      <c r="K209"/>
      <c r="L209" s="12"/>
      <c r="U209"/>
      <c r="V209"/>
      <c r="W209"/>
      <c r="X209"/>
      <c r="Y209"/>
      <c r="Z209"/>
      <c r="AA209"/>
      <c r="AB209"/>
      <c r="AC209"/>
      <c r="AD209"/>
      <c r="AE209"/>
      <c r="AF209"/>
      <c r="AG209"/>
    </row>
    <row r="210" spans="1:33" s="10" customFormat="1" ht="13" x14ac:dyDescent="0.25">
      <c r="A210" s="23"/>
      <c r="B210"/>
      <c r="C210"/>
      <c r="D210"/>
      <c r="E210" s="43"/>
      <c r="F210" s="13"/>
      <c r="G210" s="13"/>
      <c r="H210"/>
      <c r="I210"/>
      <c r="J210"/>
      <c r="K210"/>
      <c r="L210" s="12" t="s">
        <v>57</v>
      </c>
      <c r="U210"/>
      <c r="V210"/>
      <c r="W210"/>
      <c r="X210"/>
      <c r="Y210"/>
      <c r="Z210"/>
      <c r="AA210"/>
      <c r="AB210"/>
      <c r="AC210"/>
      <c r="AD210"/>
      <c r="AE210"/>
      <c r="AF210"/>
      <c r="AG210"/>
    </row>
    <row r="211" spans="1:33" s="10" customFormat="1" ht="13" x14ac:dyDescent="0.25">
      <c r="A211" s="23"/>
      <c r="B211"/>
      <c r="C211"/>
      <c r="D211"/>
      <c r="E211" s="105"/>
      <c r="F211"/>
      <c r="G211"/>
      <c r="H211"/>
      <c r="I211" s="74"/>
      <c r="J211"/>
      <c r="K211"/>
      <c r="L211" s="12"/>
      <c r="U211"/>
      <c r="V211"/>
      <c r="W211"/>
      <c r="X211"/>
      <c r="Y211"/>
      <c r="Z211"/>
      <c r="AA211"/>
      <c r="AB211"/>
      <c r="AC211"/>
      <c r="AD211"/>
      <c r="AE211"/>
      <c r="AF211"/>
      <c r="AG211"/>
    </row>
    <row r="212" spans="1:33" s="10" customFormat="1" ht="13" x14ac:dyDescent="0.25">
      <c r="A212" s="23"/>
      <c r="B212" t="s">
        <v>16</v>
      </c>
      <c r="C212"/>
      <c r="D212"/>
      <c r="E212" s="43"/>
      <c r="F212" s="13"/>
      <c r="G212" s="13"/>
      <c r="H212"/>
      <c r="I212"/>
      <c r="J212"/>
      <c r="K212"/>
      <c r="L212" s="12"/>
      <c r="U212"/>
      <c r="V212"/>
      <c r="W212"/>
      <c r="X212"/>
      <c r="Y212"/>
      <c r="Z212"/>
      <c r="AA212"/>
      <c r="AB212"/>
      <c r="AC212"/>
      <c r="AD212"/>
      <c r="AE212"/>
      <c r="AF212"/>
      <c r="AG212"/>
    </row>
    <row r="213" spans="1:33" s="10" customFormat="1" ht="13" x14ac:dyDescent="0.25">
      <c r="A213" s="23"/>
      <c r="B213"/>
      <c r="C213"/>
      <c r="D213"/>
      <c r="E213" s="43"/>
      <c r="F213" s="13"/>
      <c r="G213" s="13"/>
      <c r="H213"/>
      <c r="I213"/>
      <c r="J213"/>
      <c r="K213"/>
      <c r="L213" s="12"/>
      <c r="U213"/>
      <c r="V213"/>
      <c r="W213"/>
      <c r="X213"/>
      <c r="Y213"/>
      <c r="Z213"/>
      <c r="AA213"/>
      <c r="AB213"/>
      <c r="AC213"/>
      <c r="AD213"/>
      <c r="AE213"/>
      <c r="AF213"/>
      <c r="AG213"/>
    </row>
    <row r="214" spans="1:33" s="10" customFormat="1" ht="13" x14ac:dyDescent="0.25">
      <c r="A214" s="23"/>
      <c r="B214"/>
      <c r="C214"/>
      <c r="D214"/>
      <c r="E214" s="224" t="str">
        <f>"2.00 - 0.014*"&amp;TEXT(E37,"0.00")</f>
        <v>2.00 - 0.014*55.00</v>
      </c>
      <c r="F214" s="165"/>
      <c r="G214" s="78">
        <f>2-0.014*E37</f>
        <v>1.23</v>
      </c>
      <c r="H214" s="102"/>
      <c r="I214"/>
      <c r="J214"/>
      <c r="K214"/>
      <c r="L214" s="12" t="s">
        <v>72</v>
      </c>
      <c r="U214"/>
      <c r="V214"/>
      <c r="W214"/>
      <c r="X214"/>
      <c r="Y214"/>
      <c r="Z214"/>
      <c r="AA214"/>
      <c r="AB214"/>
      <c r="AC214"/>
      <c r="AD214"/>
      <c r="AE214"/>
      <c r="AF214"/>
      <c r="AG214"/>
    </row>
    <row r="215" spans="1:33" s="10" customFormat="1" ht="13" x14ac:dyDescent="0.25">
      <c r="A215" s="23"/>
      <c r="B215"/>
      <c r="C215"/>
      <c r="D215"/>
      <c r="E215" s="43"/>
      <c r="F215" s="13"/>
      <c r="G215" s="13"/>
      <c r="H215"/>
      <c r="I215"/>
      <c r="J215"/>
      <c r="K215"/>
      <c r="L215" s="12"/>
      <c r="U215"/>
      <c r="V215"/>
      <c r="W215"/>
      <c r="X215"/>
      <c r="Y215"/>
      <c r="Z215"/>
      <c r="AA215"/>
      <c r="AB215"/>
      <c r="AC215"/>
      <c r="AD215"/>
      <c r="AE215"/>
      <c r="AF215"/>
      <c r="AG215"/>
    </row>
    <row r="216" spans="1:33" s="10" customFormat="1" ht="13" x14ac:dyDescent="0.25">
      <c r="A216" s="23"/>
      <c r="B216"/>
      <c r="C216"/>
      <c r="D216"/>
      <c r="E216" s="43"/>
      <c r="F216" s="13"/>
      <c r="G216" s="13"/>
      <c r="H216"/>
      <c r="I216"/>
      <c r="J216"/>
      <c r="K216"/>
      <c r="L216" s="12"/>
      <c r="U216"/>
      <c r="V216"/>
      <c r="W216"/>
      <c r="X216"/>
      <c r="Y216"/>
      <c r="Z216"/>
      <c r="AA216"/>
      <c r="AB216"/>
      <c r="AC216"/>
      <c r="AD216"/>
      <c r="AE216"/>
      <c r="AF216"/>
      <c r="AG216"/>
    </row>
    <row r="217" spans="1:33" s="10" customFormat="1" ht="13" x14ac:dyDescent="0.25">
      <c r="A217" s="23"/>
      <c r="B217" t="s">
        <v>92</v>
      </c>
      <c r="C217"/>
      <c r="D217"/>
      <c r="E217" s="43"/>
      <c r="F217" s="13"/>
      <c r="G217" s="13"/>
      <c r="H217"/>
      <c r="I217"/>
      <c r="J217"/>
      <c r="K217"/>
      <c r="L217" s="12"/>
      <c r="U217"/>
      <c r="V217"/>
      <c r="W217"/>
      <c r="X217"/>
      <c r="Y217"/>
      <c r="Z217"/>
      <c r="AA217"/>
      <c r="AB217"/>
      <c r="AC217"/>
      <c r="AD217"/>
      <c r="AE217"/>
      <c r="AF217"/>
      <c r="AG217"/>
    </row>
    <row r="218" spans="1:33" s="10" customFormat="1" ht="13" x14ac:dyDescent="0.25">
      <c r="A218" s="23"/>
      <c r="B218"/>
      <c r="C218"/>
      <c r="D218"/>
      <c r="E218" s="43"/>
      <c r="F218" s="13"/>
      <c r="G218" s="13"/>
      <c r="H218"/>
      <c r="I218"/>
      <c r="J218"/>
      <c r="K218"/>
      <c r="L218" s="12"/>
      <c r="U218"/>
      <c r="V218"/>
      <c r="W218"/>
      <c r="X218"/>
      <c r="Y218"/>
      <c r="Z218"/>
      <c r="AA218"/>
      <c r="AB218"/>
      <c r="AC218"/>
      <c r="AD218"/>
      <c r="AE218"/>
      <c r="AF218"/>
      <c r="AG218"/>
    </row>
    <row r="219" spans="1:33" s="10" customFormat="1" ht="13" x14ac:dyDescent="0.25">
      <c r="A219" s="23"/>
      <c r="B219"/>
      <c r="C219"/>
      <c r="D219"/>
      <c r="E219" s="43"/>
      <c r="F219" s="224" t="str">
        <f>TEXT(H147,"0.00")&amp;"*"&amp;TEXT(G214,"0.00")&amp;"*"&amp;TEXT(F159,"0.00")&amp;"*"&amp;TEXT(H165,"0.00")&amp;"*0.48x10^-3 ="</f>
        <v>1.00*1.23*0.91*1.00*0.48x10^-3 =</v>
      </c>
      <c r="G219" s="232"/>
      <c r="H219" s="232"/>
      <c r="I219" s="79">
        <f>H147*G214*F159*H165*0.48*10^-3</f>
        <v>5.3578964085577508E-4</v>
      </c>
      <c r="J219"/>
      <c r="K219"/>
      <c r="L219" s="12" t="s">
        <v>57</v>
      </c>
      <c r="U219"/>
      <c r="V219"/>
      <c r="W219"/>
      <c r="X219"/>
      <c r="Y219"/>
      <c r="Z219"/>
      <c r="AA219"/>
      <c r="AB219"/>
      <c r="AC219"/>
      <c r="AD219"/>
      <c r="AE219"/>
      <c r="AF219"/>
      <c r="AG219"/>
    </row>
    <row r="220" spans="1:33" s="10" customFormat="1" ht="13" x14ac:dyDescent="0.25">
      <c r="A220" s="23"/>
      <c r="B220"/>
      <c r="C220"/>
      <c r="D220"/>
      <c r="E220" s="43"/>
      <c r="F220" s="13"/>
      <c r="G220" s="13"/>
      <c r="H220"/>
      <c r="I220"/>
      <c r="J220"/>
      <c r="K220"/>
      <c r="L220" s="12"/>
      <c r="U220"/>
      <c r="V220"/>
      <c r="W220"/>
      <c r="X220"/>
      <c r="Y220"/>
      <c r="Z220"/>
      <c r="AA220"/>
      <c r="AB220"/>
      <c r="AC220"/>
      <c r="AD220"/>
      <c r="AE220"/>
      <c r="AF220"/>
      <c r="AG220"/>
    </row>
    <row r="221" spans="1:33" s="10" customFormat="1" ht="13" x14ac:dyDescent="0.25">
      <c r="A221" s="23"/>
      <c r="B221"/>
      <c r="C221"/>
      <c r="D221" s="95">
        <f>I219</f>
        <v>5.3578964085577508E-4</v>
      </c>
      <c r="E221" s="43"/>
      <c r="F221" s="13"/>
      <c r="G221" s="13"/>
      <c r="H221"/>
      <c r="I221"/>
      <c r="J221"/>
      <c r="K221"/>
      <c r="L221" s="12"/>
      <c r="U221"/>
      <c r="V221"/>
      <c r="W221"/>
      <c r="X221"/>
      <c r="Y221"/>
      <c r="Z221"/>
      <c r="AA221"/>
      <c r="AB221"/>
      <c r="AC221"/>
      <c r="AD221"/>
      <c r="AE221"/>
      <c r="AF221"/>
      <c r="AG221"/>
    </row>
    <row r="222" spans="1:33" s="10" customFormat="1" ht="13" x14ac:dyDescent="0.25">
      <c r="A222" s="23"/>
      <c r="B222"/>
      <c r="C222"/>
      <c r="D222"/>
      <c r="E222" s="80"/>
      <c r="F222" s="76"/>
      <c r="G222"/>
      <c r="H222"/>
      <c r="I222" s="79"/>
      <c r="J222"/>
      <c r="K222"/>
      <c r="L222" s="12"/>
      <c r="U222"/>
      <c r="V222"/>
      <c r="W222"/>
      <c r="X222"/>
      <c r="Y222"/>
      <c r="Z222"/>
      <c r="AA222"/>
      <c r="AB222"/>
      <c r="AC222"/>
      <c r="AD222"/>
      <c r="AE222"/>
      <c r="AF222"/>
      <c r="AG222"/>
    </row>
    <row r="223" spans="1:33" s="10" customFormat="1" ht="13" x14ac:dyDescent="0.25">
      <c r="A223" s="23"/>
      <c r="B223"/>
      <c r="C223"/>
      <c r="D223"/>
      <c r="E223" s="43"/>
      <c r="F223" s="13"/>
      <c r="G223" s="13"/>
      <c r="H223"/>
      <c r="I223"/>
      <c r="J223"/>
      <c r="K223"/>
      <c r="L223" s="12"/>
      <c r="N223" s="10" t="s">
        <v>90</v>
      </c>
      <c r="Q223" s="88"/>
      <c r="R223" s="89"/>
      <c r="S223" s="89"/>
      <c r="U223"/>
      <c r="V223"/>
      <c r="W223"/>
      <c r="X223" s="12"/>
      <c r="Y223"/>
      <c r="Z223"/>
      <c r="AA223"/>
      <c r="AB223"/>
      <c r="AC223"/>
      <c r="AD223"/>
      <c r="AE223"/>
      <c r="AF223"/>
      <c r="AG223"/>
    </row>
    <row r="224" spans="1:33" s="10" customFormat="1" ht="13" x14ac:dyDescent="0.25">
      <c r="A224"/>
      <c r="B224"/>
      <c r="C224"/>
      <c r="D224"/>
      <c r="E224" s="43"/>
      <c r="F224" s="13"/>
      <c r="G224" s="13"/>
      <c r="H224"/>
      <c r="I224"/>
      <c r="J224"/>
      <c r="K224"/>
      <c r="L224" s="12"/>
      <c r="Q224" s="88"/>
      <c r="R224" s="89"/>
      <c r="S224" s="89"/>
      <c r="U224"/>
      <c r="V224"/>
      <c r="W224"/>
      <c r="X224" s="12"/>
      <c r="Y224"/>
      <c r="Z224"/>
      <c r="AA224"/>
      <c r="AB224"/>
      <c r="AC224"/>
      <c r="AD224"/>
      <c r="AE224"/>
      <c r="AF224"/>
      <c r="AG224"/>
    </row>
    <row r="225" spans="1:33" s="10" customFormat="1" ht="13" x14ac:dyDescent="0.25">
      <c r="A225"/>
      <c r="B225"/>
      <c r="C225"/>
      <c r="D225"/>
      <c r="E225" s="43"/>
      <c r="F225" s="13"/>
      <c r="G225" s="13"/>
      <c r="H225"/>
      <c r="I225"/>
      <c r="J225"/>
      <c r="K225"/>
      <c r="L225" s="12"/>
      <c r="Q225" s="90"/>
      <c r="R225" s="167" t="str">
        <f>TEXT(T164,"0.00")&amp;"*"&amp;TEXT(S221,"0.00")&amp;"*"&amp;TEXT(R168,"0.00")&amp;"*"&amp;TEXT(T178,"0.00")&amp;"*0.48x10^-3 ="</f>
        <v>0.00*0.00*0.00*0.00*0.48x10^-3 =</v>
      </c>
      <c r="S225" s="168"/>
      <c r="T225" s="168"/>
      <c r="U225" s="79">
        <f>T164*S221*R168*T178*0.48*10^-3</f>
        <v>0</v>
      </c>
      <c r="V225"/>
      <c r="W225"/>
      <c r="X225" s="12" t="s">
        <v>57</v>
      </c>
      <c r="Y225"/>
      <c r="Z225"/>
      <c r="AA225"/>
      <c r="AB225"/>
      <c r="AC225"/>
      <c r="AD225"/>
      <c r="AE225"/>
      <c r="AF225"/>
      <c r="AG225"/>
    </row>
    <row r="226" spans="1:33" s="10" customFormat="1" ht="13" x14ac:dyDescent="0.25">
      <c r="A226"/>
      <c r="B226"/>
      <c r="C226"/>
      <c r="D226" s="12"/>
      <c r="E226" s="43"/>
      <c r="F226" s="13"/>
      <c r="G226" s="13"/>
      <c r="H226"/>
      <c r="I226"/>
      <c r="J226"/>
      <c r="K226"/>
      <c r="L226" s="12"/>
      <c r="Q226" s="90"/>
      <c r="R226" s="91"/>
      <c r="S226" s="92"/>
      <c r="T226" s="92"/>
      <c r="U226" s="79"/>
      <c r="V226"/>
      <c r="W226"/>
      <c r="X226" s="12"/>
      <c r="Y226"/>
      <c r="Z226"/>
      <c r="AA226"/>
      <c r="AB226"/>
      <c r="AC226"/>
      <c r="AD226"/>
      <c r="AE226"/>
      <c r="AF226"/>
      <c r="AG226"/>
    </row>
    <row r="227" spans="1:33" s="10" customFormat="1" ht="13" x14ac:dyDescent="0.25">
      <c r="A227"/>
      <c r="B227"/>
      <c r="C227"/>
      <c r="D227" s="33"/>
      <c r="E227" s="36"/>
      <c r="F227" s="13"/>
      <c r="G227" s="13"/>
      <c r="H227"/>
      <c r="I227"/>
      <c r="J227"/>
      <c r="K227"/>
      <c r="L227" s="12"/>
      <c r="N227" s="10" t="s">
        <v>91</v>
      </c>
      <c r="Q227" s="90"/>
      <c r="R227" s="91"/>
      <c r="S227" s="92"/>
      <c r="T227" s="92"/>
      <c r="U227" s="79"/>
      <c r="V227"/>
      <c r="W227"/>
      <c r="X227" s="12"/>
      <c r="Y227"/>
      <c r="Z227"/>
      <c r="AA227"/>
      <c r="AB227"/>
      <c r="AC227"/>
      <c r="AD227"/>
      <c r="AE227"/>
      <c r="AF227"/>
      <c r="AG227"/>
    </row>
    <row r="228" spans="1:33" s="10" customFormat="1" ht="12.75" customHeight="1" x14ac:dyDescent="0.25">
      <c r="A228"/>
      <c r="B228"/>
      <c r="C228"/>
      <c r="D228" s="33"/>
      <c r="E228" s="37"/>
      <c r="F228" s="13"/>
      <c r="G228" s="13"/>
      <c r="H228"/>
      <c r="I228"/>
      <c r="J228" s="161"/>
      <c r="K228" s="161"/>
      <c r="L228" s="161"/>
      <c r="Q228" s="88"/>
      <c r="R228" s="89"/>
      <c r="S228" s="93"/>
      <c r="T228" s="94"/>
      <c r="U228" s="50"/>
      <c r="V228"/>
      <c r="W228"/>
      <c r="X228" s="12"/>
      <c r="Y228"/>
      <c r="Z228"/>
      <c r="AA228"/>
      <c r="AB228"/>
      <c r="AC228"/>
      <c r="AD228"/>
      <c r="AE228"/>
      <c r="AF228"/>
      <c r="AG228"/>
    </row>
    <row r="229" spans="1:33" s="10" customFormat="1" ht="13" x14ac:dyDescent="0.25">
      <c r="A229"/>
      <c r="B229"/>
      <c r="C229"/>
      <c r="D229" s="33"/>
      <c r="E229" s="37"/>
      <c r="F229" s="13"/>
      <c r="G229" s="13"/>
      <c r="H229"/>
      <c r="I229"/>
      <c r="J229" s="161"/>
      <c r="K229" s="161"/>
      <c r="L229" s="161"/>
      <c r="Q229" s="88"/>
      <c r="R229" s="167" t="str">
        <f>TEXT(T164,"0.00")&amp;"*"&amp;TEXT(S221,"0.00")&amp;"*"&amp;TEXT(R168,"0.00")&amp;"*"&amp;TEXT(T175,"0.00")&amp;"*0.48x10^-3 ="</f>
        <v>0.00*0.00*0.00*0.00*0.48x10^-3 =</v>
      </c>
      <c r="S229" s="168"/>
      <c r="T229" s="168"/>
      <c r="U229" s="79">
        <f>T164*S221*R168*T175*0.48*10^-3</f>
        <v>0</v>
      </c>
      <c r="V229"/>
      <c r="W229"/>
      <c r="X229" s="12" t="s">
        <v>57</v>
      </c>
      <c r="Y229"/>
      <c r="Z229"/>
      <c r="AA229"/>
      <c r="AB229"/>
      <c r="AC229"/>
      <c r="AD229"/>
      <c r="AE229"/>
      <c r="AF229"/>
      <c r="AG229"/>
    </row>
    <row r="230" spans="1:33" s="10" customFormat="1" x14ac:dyDescent="0.25">
      <c r="A230"/>
      <c r="B230"/>
      <c r="C230" s="33"/>
      <c r="D230" s="33"/>
      <c r="E230" s="37"/>
      <c r="F230" s="13"/>
      <c r="G230" s="49"/>
      <c r="H230" s="34"/>
      <c r="I230"/>
      <c r="J230"/>
      <c r="K230"/>
      <c r="L230" s="12"/>
      <c r="U230"/>
      <c r="V230"/>
      <c r="W230"/>
      <c r="X230"/>
      <c r="Y230"/>
      <c r="Z230"/>
      <c r="AA230"/>
      <c r="AB230"/>
      <c r="AC230"/>
      <c r="AD230"/>
      <c r="AE230"/>
      <c r="AF230"/>
      <c r="AG230"/>
    </row>
    <row r="232" spans="1:33" s="10" customFormat="1" ht="14" x14ac:dyDescent="0.25">
      <c r="A232" s="3"/>
      <c r="B232" s="6"/>
      <c r="C232"/>
      <c r="D232"/>
      <c r="E232"/>
      <c r="F232"/>
      <c r="G232"/>
      <c r="H232"/>
      <c r="I232"/>
      <c r="J232"/>
      <c r="K232"/>
      <c r="L232" s="12"/>
      <c r="U232"/>
      <c r="V232"/>
      <c r="W232"/>
      <c r="X232"/>
      <c r="Y232"/>
      <c r="Z232"/>
      <c r="AA232"/>
      <c r="AB232"/>
      <c r="AC232"/>
      <c r="AD232"/>
      <c r="AE232"/>
      <c r="AF232"/>
      <c r="AG232"/>
    </row>
    <row r="233" spans="1:33" s="10" customFormat="1" ht="13" x14ac:dyDescent="0.25">
      <c r="A233" s="32"/>
      <c r="B233"/>
      <c r="C233"/>
      <c r="D233"/>
      <c r="E233"/>
      <c r="F233"/>
      <c r="G233"/>
      <c r="H233"/>
      <c r="I233"/>
      <c r="J233"/>
      <c r="K233"/>
      <c r="L233" s="12"/>
      <c r="U233"/>
      <c r="V233"/>
      <c r="W233"/>
      <c r="X233"/>
      <c r="Y233"/>
      <c r="Z233"/>
      <c r="AA233"/>
      <c r="AB233"/>
      <c r="AC233"/>
      <c r="AD233"/>
      <c r="AE233"/>
      <c r="AF233"/>
      <c r="AG233"/>
    </row>
    <row r="234" spans="1:33" s="10" customFormat="1" x14ac:dyDescent="0.25">
      <c r="A234"/>
      <c r="B234"/>
      <c r="C234"/>
      <c r="D234"/>
      <c r="E234"/>
      <c r="F234"/>
      <c r="G234"/>
      <c r="H234"/>
      <c r="I234"/>
      <c r="J234"/>
      <c r="K234"/>
      <c r="L234" s="12"/>
      <c r="U234"/>
      <c r="V234"/>
      <c r="W234"/>
      <c r="X234"/>
      <c r="Y234"/>
      <c r="Z234"/>
      <c r="AA234"/>
      <c r="AB234"/>
      <c r="AC234"/>
      <c r="AD234"/>
      <c r="AE234"/>
      <c r="AF234"/>
      <c r="AG234"/>
    </row>
    <row r="235" spans="1:33" s="10" customFormat="1" x14ac:dyDescent="0.25">
      <c r="A235"/>
      <c r="B235"/>
      <c r="C235"/>
      <c r="D235"/>
      <c r="E235"/>
      <c r="F235"/>
      <c r="G235"/>
      <c r="H235"/>
      <c r="I235"/>
      <c r="J235"/>
      <c r="K235"/>
      <c r="L235" s="12"/>
      <c r="U235"/>
      <c r="V235"/>
      <c r="W235"/>
      <c r="X235"/>
      <c r="Y235"/>
      <c r="Z235"/>
      <c r="AA235"/>
      <c r="AB235"/>
      <c r="AC235"/>
      <c r="AD235"/>
      <c r="AE235"/>
      <c r="AF235"/>
      <c r="AG235"/>
    </row>
    <row r="236" spans="1:33" s="10" customFormat="1" ht="13" x14ac:dyDescent="0.25">
      <c r="A236" s="20"/>
      <c r="B236"/>
      <c r="C236"/>
      <c r="D236"/>
      <c r="E236"/>
      <c r="F236"/>
      <c r="G236"/>
      <c r="H236"/>
      <c r="I236"/>
      <c r="J236"/>
      <c r="K236"/>
      <c r="L236" s="12"/>
      <c r="U236"/>
      <c r="V236"/>
      <c r="W236"/>
      <c r="X236"/>
      <c r="Y236"/>
      <c r="Z236"/>
      <c r="AA236"/>
      <c r="AB236"/>
      <c r="AC236"/>
      <c r="AD236"/>
      <c r="AE236"/>
      <c r="AF236"/>
      <c r="AG236"/>
    </row>
    <row r="237" spans="1:33" s="10" customFormat="1" x14ac:dyDescent="0.25">
      <c r="A237"/>
      <c r="B237"/>
      <c r="C237"/>
      <c r="D237" s="163"/>
      <c r="E237" s="164"/>
      <c r="F237" s="164"/>
      <c r="G237" s="164"/>
      <c r="H237" s="164"/>
      <c r="I237" s="164"/>
      <c r="J237"/>
      <c r="K237" s="165"/>
      <c r="L237" s="166"/>
      <c r="U237"/>
      <c r="V237"/>
      <c r="W237"/>
      <c r="X237"/>
      <c r="Y237"/>
      <c r="Z237"/>
      <c r="AA237"/>
      <c r="AB237"/>
      <c r="AC237"/>
      <c r="AD237"/>
      <c r="AE237"/>
      <c r="AF237"/>
      <c r="AG237"/>
    </row>
    <row r="238" spans="1:33" s="10" customFormat="1" x14ac:dyDescent="0.25">
      <c r="A238"/>
      <c r="B238"/>
      <c r="C238"/>
      <c r="D238" s="164"/>
      <c r="E238" s="164"/>
      <c r="F238" s="164"/>
      <c r="G238" s="164"/>
      <c r="H238" s="164"/>
      <c r="I238" s="164"/>
      <c r="J238"/>
      <c r="K238" s="166"/>
      <c r="L238" s="166"/>
      <c r="U238"/>
      <c r="V238"/>
      <c r="W238"/>
      <c r="X238"/>
      <c r="Y238"/>
      <c r="Z238"/>
      <c r="AA238"/>
      <c r="AB238"/>
      <c r="AC238"/>
      <c r="AD238"/>
      <c r="AE238"/>
      <c r="AF238"/>
      <c r="AG238"/>
    </row>
    <row r="239" spans="1:33" s="10" customFormat="1" ht="13" x14ac:dyDescent="0.25">
      <c r="A239"/>
      <c r="B239"/>
      <c r="C239"/>
      <c r="D239" s="14"/>
      <c r="E239"/>
      <c r="F239"/>
      <c r="G239"/>
      <c r="H239"/>
      <c r="I239"/>
      <c r="J239"/>
      <c r="K239"/>
      <c r="L239" s="12"/>
      <c r="U239"/>
      <c r="V239"/>
      <c r="W239"/>
      <c r="X239"/>
      <c r="Y239"/>
      <c r="Z239"/>
      <c r="AA239"/>
      <c r="AB239"/>
      <c r="AC239"/>
      <c r="AD239"/>
      <c r="AE239"/>
      <c r="AF239"/>
      <c r="AG239"/>
    </row>
    <row r="240" spans="1:33" s="10" customFormat="1" ht="13" x14ac:dyDescent="0.25">
      <c r="A240" s="32"/>
      <c r="B240"/>
      <c r="C240"/>
      <c r="D240"/>
      <c r="E240"/>
      <c r="F240"/>
      <c r="G240"/>
      <c r="H240" s="7"/>
      <c r="I240" s="13"/>
      <c r="J240"/>
      <c r="K240"/>
      <c r="L240" s="12"/>
      <c r="U240"/>
      <c r="V240"/>
      <c r="W240"/>
      <c r="X240"/>
      <c r="Y240"/>
      <c r="Z240"/>
      <c r="AA240"/>
      <c r="AB240"/>
      <c r="AC240"/>
      <c r="AD240"/>
      <c r="AE240"/>
      <c r="AF240"/>
      <c r="AG240"/>
    </row>
    <row r="241" spans="1:33" s="10" customFormat="1" x14ac:dyDescent="0.25">
      <c r="A241" s="162"/>
      <c r="B241" s="162"/>
      <c r="C241" s="162"/>
      <c r="D241" s="162"/>
      <c r="E241" s="162"/>
      <c r="F241" s="162"/>
      <c r="G241" s="162"/>
      <c r="H241" s="162"/>
      <c r="I241" s="162"/>
      <c r="J241" s="162"/>
      <c r="K241" s="162"/>
      <c r="L241" s="162"/>
      <c r="U241"/>
      <c r="V241"/>
      <c r="W241"/>
      <c r="X241"/>
      <c r="Y241"/>
      <c r="Z241"/>
      <c r="AA241"/>
      <c r="AB241"/>
      <c r="AC241"/>
      <c r="AD241"/>
      <c r="AE241"/>
      <c r="AF241"/>
      <c r="AG241"/>
    </row>
    <row r="242" spans="1:33" s="10" customFormat="1" x14ac:dyDescent="0.25">
      <c r="A242" s="162"/>
      <c r="B242" s="162"/>
      <c r="C242" s="162"/>
      <c r="D242" s="162"/>
      <c r="E242" s="162"/>
      <c r="F242" s="162"/>
      <c r="G242" s="162"/>
      <c r="H242" s="162"/>
      <c r="I242" s="162"/>
      <c r="J242" s="162"/>
      <c r="K242" s="162"/>
      <c r="L242" s="162"/>
      <c r="U242"/>
      <c r="V242"/>
      <c r="W242"/>
      <c r="X242"/>
      <c r="Y242"/>
      <c r="Z242"/>
      <c r="AA242"/>
      <c r="AB242"/>
      <c r="AC242"/>
      <c r="AD242"/>
      <c r="AE242"/>
      <c r="AF242"/>
      <c r="AG242"/>
    </row>
    <row r="243" spans="1:33" s="10" customFormat="1" x14ac:dyDescent="0.25">
      <c r="A243" s="52"/>
      <c r="B243" s="52"/>
      <c r="C243" s="52"/>
      <c r="D243" s="52"/>
      <c r="E243" s="52"/>
      <c r="F243" s="52"/>
      <c r="G243" s="52"/>
      <c r="H243" s="52"/>
      <c r="I243" s="52"/>
      <c r="J243" s="52"/>
      <c r="K243" s="52"/>
      <c r="L243" s="52"/>
      <c r="U243"/>
      <c r="V243"/>
      <c r="W243"/>
      <c r="X243"/>
      <c r="Y243"/>
      <c r="Z243"/>
      <c r="AA243"/>
      <c r="AB243"/>
      <c r="AC243"/>
      <c r="AD243"/>
      <c r="AE243"/>
      <c r="AF243"/>
      <c r="AG243"/>
    </row>
    <row r="244" spans="1:33" s="10" customFormat="1" x14ac:dyDescent="0.25">
      <c r="A244" s="8"/>
      <c r="B244"/>
      <c r="C244"/>
      <c r="D244"/>
      <c r="E244"/>
      <c r="F244" s="54"/>
      <c r="G244"/>
      <c r="H244" s="29"/>
      <c r="I244" s="28"/>
      <c r="J244"/>
      <c r="K244"/>
      <c r="L244" s="12"/>
      <c r="U244"/>
      <c r="V244"/>
      <c r="W244"/>
      <c r="X244"/>
      <c r="Y244"/>
      <c r="Z244"/>
      <c r="AA244"/>
      <c r="AB244"/>
      <c r="AC244"/>
      <c r="AD244"/>
      <c r="AE244"/>
      <c r="AF244"/>
      <c r="AG244"/>
    </row>
    <row r="245" spans="1:33" s="10" customFormat="1" x14ac:dyDescent="0.25">
      <c r="A245" s="8"/>
      <c r="B245" s="164"/>
      <c r="C245"/>
      <c r="D245"/>
      <c r="E245"/>
      <c r="F245" s="33"/>
      <c r="G245" s="25"/>
      <c r="H245"/>
      <c r="I245" s="50"/>
      <c r="J245"/>
      <c r="K245"/>
      <c r="L245" s="12"/>
      <c r="U245"/>
      <c r="V245"/>
      <c r="W245"/>
      <c r="X245"/>
      <c r="Y245"/>
      <c r="Z245"/>
      <c r="AA245"/>
      <c r="AB245"/>
      <c r="AC245"/>
      <c r="AD245"/>
      <c r="AE245"/>
      <c r="AF245"/>
      <c r="AG245"/>
    </row>
    <row r="246" spans="1:33" s="10" customFormat="1" x14ac:dyDescent="0.25">
      <c r="A246" s="8"/>
      <c r="B246" s="164"/>
      <c r="C246"/>
      <c r="D246"/>
      <c r="E246"/>
      <c r="F246"/>
      <c r="G246" s="13"/>
      <c r="H246"/>
      <c r="I246" s="50"/>
      <c r="J246"/>
      <c r="K246"/>
      <c r="L246" s="12"/>
      <c r="U246"/>
      <c r="V246"/>
      <c r="W246"/>
      <c r="X246"/>
      <c r="Y246"/>
      <c r="Z246"/>
      <c r="AA246"/>
      <c r="AB246"/>
      <c r="AC246"/>
      <c r="AD246"/>
      <c r="AE246"/>
      <c r="AF246"/>
      <c r="AG246"/>
    </row>
    <row r="247" spans="1:33" s="10" customFormat="1" x14ac:dyDescent="0.25">
      <c r="A247" s="8"/>
      <c r="B247"/>
      <c r="C247"/>
      <c r="D247"/>
      <c r="E247"/>
      <c r="F247"/>
      <c r="G247"/>
      <c r="H247" s="29"/>
      <c r="I247" s="28"/>
      <c r="J247"/>
      <c r="K247"/>
      <c r="L247" s="12"/>
      <c r="U247"/>
      <c r="V247"/>
      <c r="W247"/>
      <c r="X247"/>
      <c r="Y247"/>
      <c r="Z247"/>
      <c r="AA247"/>
      <c r="AB247"/>
      <c r="AC247"/>
      <c r="AD247"/>
      <c r="AE247"/>
      <c r="AF247"/>
      <c r="AG247"/>
    </row>
    <row r="248" spans="1:33" s="10" customFormat="1" x14ac:dyDescent="0.25">
      <c r="A248" s="8"/>
      <c r="B248"/>
      <c r="C248"/>
      <c r="D248"/>
      <c r="E248"/>
      <c r="F248"/>
      <c r="G248" s="13"/>
      <c r="H248"/>
      <c r="I248"/>
      <c r="J248"/>
      <c r="K248"/>
      <c r="L248" s="12"/>
      <c r="U248"/>
      <c r="V248"/>
      <c r="W248"/>
      <c r="X248"/>
      <c r="Y248"/>
      <c r="Z248"/>
      <c r="AA248"/>
      <c r="AB248"/>
      <c r="AC248"/>
      <c r="AD248"/>
      <c r="AE248"/>
      <c r="AF248"/>
      <c r="AG248"/>
    </row>
    <row r="249" spans="1:33" s="10" customFormat="1" ht="13" x14ac:dyDescent="0.25">
      <c r="A249" s="8"/>
      <c r="B249" s="24"/>
      <c r="C249"/>
      <c r="D249"/>
      <c r="E249"/>
      <c r="F249"/>
      <c r="G249" s="13"/>
      <c r="H249"/>
      <c r="I249"/>
      <c r="J249"/>
      <c r="K249"/>
      <c r="L249" s="12"/>
      <c r="U249"/>
      <c r="V249"/>
      <c r="W249"/>
      <c r="X249"/>
      <c r="Y249"/>
      <c r="Z249"/>
      <c r="AA249"/>
      <c r="AB249"/>
      <c r="AC249"/>
      <c r="AD249"/>
      <c r="AE249"/>
      <c r="AF249"/>
      <c r="AG249"/>
    </row>
    <row r="250" spans="1:33" s="10" customFormat="1" ht="13" x14ac:dyDescent="0.25">
      <c r="A250" s="8"/>
      <c r="B250"/>
      <c r="C250"/>
      <c r="D250"/>
      <c r="E250" s="9"/>
      <c r="F250" s="14"/>
      <c r="G250" s="13"/>
      <c r="H250"/>
      <c r="I250"/>
      <c r="J250"/>
      <c r="K250"/>
      <c r="L250" s="12"/>
      <c r="U250"/>
      <c r="V250"/>
      <c r="W250"/>
      <c r="X250"/>
      <c r="Y250"/>
      <c r="Z250"/>
      <c r="AA250"/>
      <c r="AB250"/>
      <c r="AC250"/>
      <c r="AD250"/>
      <c r="AE250"/>
      <c r="AF250"/>
      <c r="AG250"/>
    </row>
    <row r="251" spans="1:33" s="10" customFormat="1" x14ac:dyDescent="0.25">
      <c r="A251" s="8"/>
      <c r="B251"/>
      <c r="C251"/>
      <c r="D251" s="12"/>
      <c r="E251" s="176"/>
      <c r="F251" s="176"/>
      <c r="G251" s="176"/>
      <c r="H251" s="176"/>
      <c r="I251" s="178"/>
      <c r="J251" s="25"/>
      <c r="K251"/>
      <c r="L251" s="12"/>
      <c r="U251"/>
      <c r="V251"/>
      <c r="W251"/>
      <c r="X251"/>
      <c r="Y251"/>
      <c r="Z251"/>
      <c r="AA251"/>
      <c r="AB251"/>
      <c r="AC251"/>
      <c r="AD251"/>
      <c r="AE251"/>
      <c r="AF251"/>
      <c r="AG251"/>
    </row>
    <row r="252" spans="1:33" s="10" customFormat="1" x14ac:dyDescent="0.25">
      <c r="A252" s="8"/>
      <c r="B252"/>
      <c r="C252"/>
      <c r="D252" s="12"/>
      <c r="E252" s="176"/>
      <c r="F252" s="176"/>
      <c r="G252" s="176"/>
      <c r="H252" s="176"/>
      <c r="I252" s="178"/>
      <c r="J252" s="25"/>
      <c r="K252"/>
      <c r="L252" s="12"/>
      <c r="U252"/>
      <c r="V252"/>
      <c r="W252"/>
      <c r="X252"/>
      <c r="Y252"/>
      <c r="Z252"/>
      <c r="AA252"/>
      <c r="AB252"/>
      <c r="AC252"/>
      <c r="AD252"/>
      <c r="AE252"/>
      <c r="AF252"/>
      <c r="AG252"/>
    </row>
    <row r="253" spans="1:33" s="10" customFormat="1" x14ac:dyDescent="0.25">
      <c r="A253" s="8"/>
      <c r="B253"/>
      <c r="C253"/>
      <c r="D253" s="12"/>
      <c r="E253" s="33"/>
      <c r="F253" s="33"/>
      <c r="G253" s="33"/>
      <c r="H253" s="33"/>
      <c r="I253" s="33"/>
      <c r="J253" s="25"/>
      <c r="K253"/>
      <c r="L253" s="12"/>
      <c r="U253"/>
      <c r="V253"/>
      <c r="W253"/>
      <c r="X253"/>
      <c r="Y253"/>
      <c r="Z253"/>
      <c r="AA253"/>
      <c r="AB253"/>
      <c r="AC253"/>
      <c r="AD253"/>
      <c r="AE253"/>
      <c r="AF253"/>
      <c r="AG253"/>
    </row>
    <row r="254" spans="1:33" s="10" customFormat="1" x14ac:dyDescent="0.25">
      <c r="A254" s="8"/>
      <c r="B254"/>
      <c r="C254"/>
      <c r="D254"/>
      <c r="E254"/>
      <c r="F254"/>
      <c r="G254"/>
      <c r="H254" s="51"/>
      <c r="I254" s="25"/>
      <c r="J254"/>
      <c r="K254"/>
      <c r="L254" s="12"/>
      <c r="U254"/>
      <c r="V254"/>
      <c r="W254"/>
      <c r="X254"/>
      <c r="Y254"/>
      <c r="Z254"/>
      <c r="AA254"/>
      <c r="AB254"/>
      <c r="AC254"/>
      <c r="AD254"/>
      <c r="AE254"/>
      <c r="AF254"/>
      <c r="AG254"/>
    </row>
    <row r="255" spans="1:33" s="10" customFormat="1" ht="13" x14ac:dyDescent="0.25">
      <c r="A255" s="8"/>
      <c r="B255" s="22"/>
      <c r="C255"/>
      <c r="D255"/>
      <c r="E255" s="29"/>
      <c r="F255" s="50"/>
      <c r="G255" s="29"/>
      <c r="H255" s="51"/>
      <c r="I255"/>
      <c r="J255"/>
      <c r="K255"/>
      <c r="L255" s="12"/>
      <c r="U255"/>
      <c r="V255"/>
      <c r="W255"/>
      <c r="X255"/>
      <c r="Y255"/>
      <c r="Z255"/>
      <c r="AA255"/>
      <c r="AB255"/>
      <c r="AC255"/>
      <c r="AD255"/>
      <c r="AE255"/>
      <c r="AF255"/>
      <c r="AG255"/>
    </row>
    <row r="256" spans="1:33" s="10" customFormat="1" x14ac:dyDescent="0.25">
      <c r="A256" s="8"/>
      <c r="B256"/>
      <c r="C256"/>
      <c r="D256"/>
      <c r="E256"/>
      <c r="F256"/>
      <c r="G256"/>
      <c r="H256" s="51"/>
      <c r="I256" s="25"/>
      <c r="J256"/>
      <c r="K256"/>
      <c r="L256" s="12"/>
      <c r="U256"/>
      <c r="V256"/>
      <c r="W256"/>
      <c r="X256"/>
      <c r="Y256"/>
      <c r="Z256"/>
      <c r="AA256"/>
      <c r="AB256"/>
      <c r="AC256"/>
      <c r="AD256"/>
      <c r="AE256"/>
      <c r="AF256"/>
      <c r="AG256"/>
    </row>
    <row r="257" spans="1:33" s="10" customFormat="1" ht="13" x14ac:dyDescent="0.25">
      <c r="A257"/>
      <c r="B257" s="22"/>
      <c r="C257"/>
      <c r="D257"/>
      <c r="E257" s="29"/>
      <c r="F257" s="50"/>
      <c r="G257" s="29"/>
      <c r="H257"/>
      <c r="I257"/>
      <c r="J257"/>
      <c r="K257"/>
      <c r="L257" s="12"/>
      <c r="U257"/>
      <c r="V257"/>
      <c r="W257"/>
      <c r="X257"/>
      <c r="Y257"/>
      <c r="Z257"/>
      <c r="AA257"/>
      <c r="AB257"/>
      <c r="AC257"/>
      <c r="AD257"/>
      <c r="AE257"/>
      <c r="AF257"/>
      <c r="AG257"/>
    </row>
    <row r="260" spans="1:33" s="10" customFormat="1" ht="13" x14ac:dyDescent="0.25">
      <c r="A260" s="32"/>
      <c r="B260"/>
      <c r="C260"/>
      <c r="D260"/>
      <c r="E260"/>
      <c r="F260"/>
      <c r="G260"/>
      <c r="H260"/>
      <c r="I260"/>
      <c r="J260"/>
      <c r="K260"/>
      <c r="L260" s="12"/>
      <c r="U260"/>
      <c r="V260"/>
      <c r="W260"/>
      <c r="X260"/>
      <c r="Y260"/>
      <c r="Z260"/>
      <c r="AA260"/>
      <c r="AB260"/>
      <c r="AC260"/>
      <c r="AD260"/>
      <c r="AE260"/>
      <c r="AF260"/>
      <c r="AG260"/>
    </row>
    <row r="261" spans="1:33" s="10" customFormat="1" x14ac:dyDescent="0.25">
      <c r="A261" s="184"/>
      <c r="B261" s="184"/>
      <c r="C261" s="184"/>
      <c r="D261" s="184"/>
      <c r="E261" s="184"/>
      <c r="F261" s="184"/>
      <c r="G261" s="184"/>
      <c r="H261" s="184"/>
      <c r="I261" s="184"/>
      <c r="J261" s="184"/>
      <c r="K261" s="184"/>
      <c r="L261" s="184"/>
      <c r="U261"/>
      <c r="V261"/>
      <c r="W261"/>
      <c r="X261"/>
      <c r="Y261"/>
      <c r="Z261"/>
      <c r="AA261"/>
      <c r="AB261"/>
      <c r="AC261"/>
      <c r="AD261"/>
      <c r="AE261"/>
      <c r="AF261"/>
      <c r="AG261"/>
    </row>
    <row r="262" spans="1:33" s="10" customFormat="1" x14ac:dyDescent="0.25">
      <c r="A262" s="184"/>
      <c r="B262" s="184"/>
      <c r="C262" s="184"/>
      <c r="D262" s="184"/>
      <c r="E262" s="184"/>
      <c r="F262" s="184"/>
      <c r="G262" s="184"/>
      <c r="H262" s="184"/>
      <c r="I262" s="184"/>
      <c r="J262" s="184"/>
      <c r="K262" s="184"/>
      <c r="L262" s="184"/>
      <c r="U262"/>
      <c r="V262"/>
      <c r="W262"/>
      <c r="X262"/>
      <c r="Y262"/>
      <c r="Z262"/>
      <c r="AA262"/>
      <c r="AB262"/>
      <c r="AC262"/>
      <c r="AD262"/>
      <c r="AE262"/>
      <c r="AF262"/>
      <c r="AG262"/>
    </row>
    <row r="263" spans="1:33" s="10" customFormat="1" x14ac:dyDescent="0.25">
      <c r="A263" s="184"/>
      <c r="B263" s="184"/>
      <c r="C263" s="184"/>
      <c r="D263" s="184"/>
      <c r="E263" s="184"/>
      <c r="F263" s="184"/>
      <c r="G263" s="184"/>
      <c r="H263" s="184"/>
      <c r="I263" s="184"/>
      <c r="J263" s="184"/>
      <c r="K263" s="184"/>
      <c r="L263" s="184"/>
      <c r="U263"/>
      <c r="V263"/>
      <c r="W263"/>
      <c r="X263"/>
      <c r="Y263"/>
      <c r="Z263"/>
      <c r="AA263"/>
      <c r="AB263"/>
      <c r="AC263"/>
      <c r="AD263"/>
      <c r="AE263"/>
      <c r="AF263"/>
      <c r="AG263"/>
    </row>
    <row r="264" spans="1:33" s="10" customFormat="1" x14ac:dyDescent="0.25">
      <c r="A264" s="184"/>
      <c r="B264" s="184"/>
      <c r="C264" s="184"/>
      <c r="D264" s="184"/>
      <c r="E264" s="184"/>
      <c r="F264" s="184"/>
      <c r="G264" s="184"/>
      <c r="H264" s="184"/>
      <c r="I264" s="184"/>
      <c r="J264" s="184"/>
      <c r="K264" s="184"/>
      <c r="L264" s="184"/>
      <c r="U264"/>
      <c r="V264"/>
      <c r="W264"/>
      <c r="X264"/>
      <c r="Y264"/>
      <c r="Z264"/>
      <c r="AA264"/>
      <c r="AB264"/>
      <c r="AC264"/>
      <c r="AD264"/>
      <c r="AE264"/>
      <c r="AF264"/>
      <c r="AG264"/>
    </row>
    <row r="265" spans="1:33" s="10" customFormat="1" x14ac:dyDescent="0.25">
      <c r="A265" s="184"/>
      <c r="B265" s="184"/>
      <c r="C265" s="184"/>
      <c r="D265" s="184"/>
      <c r="E265" s="184"/>
      <c r="F265" s="184"/>
      <c r="G265" s="184"/>
      <c r="H265" s="184"/>
      <c r="I265" s="184"/>
      <c r="J265" s="184"/>
      <c r="K265" s="184"/>
      <c r="L265" s="184"/>
      <c r="U265"/>
      <c r="V265"/>
      <c r="W265"/>
      <c r="X265"/>
      <c r="Y265"/>
      <c r="Z265"/>
      <c r="AA265"/>
      <c r="AB265"/>
      <c r="AC265"/>
      <c r="AD265"/>
      <c r="AE265"/>
      <c r="AF265"/>
      <c r="AG265"/>
    </row>
    <row r="266" spans="1:33" s="10" customFormat="1" x14ac:dyDescent="0.25">
      <c r="A266"/>
      <c r="B266"/>
      <c r="C266"/>
      <c r="D266"/>
      <c r="E266"/>
      <c r="F266"/>
      <c r="G266"/>
      <c r="H266"/>
      <c r="I266"/>
      <c r="J266"/>
      <c r="K266"/>
      <c r="L266"/>
      <c r="U266"/>
      <c r="V266"/>
      <c r="W266"/>
      <c r="X266"/>
      <c r="Y266"/>
      <c r="Z266"/>
      <c r="AA266"/>
      <c r="AB266"/>
      <c r="AC266"/>
      <c r="AD266"/>
      <c r="AE266"/>
      <c r="AF266"/>
      <c r="AG266"/>
    </row>
    <row r="267" spans="1:33" s="10" customFormat="1" ht="13" x14ac:dyDescent="0.25">
      <c r="A267" s="20"/>
      <c r="B267"/>
      <c r="C267"/>
      <c r="D267" s="164"/>
      <c r="E267" s="166"/>
      <c r="F267"/>
      <c r="G267" s="25"/>
      <c r="H267"/>
      <c r="I267"/>
      <c r="J267"/>
      <c r="K267"/>
      <c r="L267" s="12"/>
      <c r="U267"/>
      <c r="V267"/>
      <c r="W267"/>
      <c r="X267"/>
      <c r="Y267"/>
      <c r="Z267"/>
      <c r="AA267"/>
      <c r="AB267"/>
      <c r="AC267"/>
      <c r="AD267"/>
      <c r="AE267"/>
      <c r="AF267"/>
      <c r="AG267"/>
    </row>
    <row r="268" spans="1:33" s="10" customFormat="1" ht="13" x14ac:dyDescent="0.25">
      <c r="A268" s="20"/>
      <c r="B268"/>
      <c r="C268"/>
      <c r="D268"/>
      <c r="E268"/>
      <c r="F268"/>
      <c r="G268"/>
      <c r="H268"/>
      <c r="I268"/>
      <c r="J268"/>
      <c r="K268"/>
      <c r="L268" s="12"/>
      <c r="U268"/>
      <c r="V268"/>
      <c r="W268"/>
      <c r="X268"/>
      <c r="Y268"/>
      <c r="Z268"/>
      <c r="AA268"/>
      <c r="AB268"/>
      <c r="AC268"/>
      <c r="AD268"/>
      <c r="AE268"/>
      <c r="AF268"/>
      <c r="AG268"/>
    </row>
    <row r="269" spans="1:33" s="10" customFormat="1" ht="13" x14ac:dyDescent="0.25">
      <c r="A269" s="20"/>
      <c r="B269"/>
      <c r="C269"/>
      <c r="D269" s="165"/>
      <c r="E269" s="165"/>
      <c r="F269" s="34"/>
      <c r="G269" s="25"/>
      <c r="H269"/>
      <c r="I269"/>
      <c r="J269"/>
      <c r="K269"/>
      <c r="L269" s="12"/>
      <c r="U269"/>
      <c r="V269"/>
      <c r="W269"/>
      <c r="X269"/>
      <c r="Y269"/>
      <c r="Z269"/>
      <c r="AA269"/>
      <c r="AB269"/>
      <c r="AC269"/>
      <c r="AD269"/>
      <c r="AE269"/>
      <c r="AF269"/>
      <c r="AG269"/>
    </row>
    <row r="270" spans="1:33" s="10" customFormat="1" ht="13" x14ac:dyDescent="0.25">
      <c r="A270" s="20"/>
      <c r="B270"/>
      <c r="C270"/>
      <c r="D270"/>
      <c r="E270"/>
      <c r="F270"/>
      <c r="G270"/>
      <c r="H270"/>
      <c r="I270"/>
      <c r="J270"/>
      <c r="K270"/>
      <c r="L270" s="12"/>
      <c r="U270"/>
      <c r="V270"/>
      <c r="W270"/>
      <c r="X270"/>
      <c r="Y270"/>
      <c r="Z270"/>
      <c r="AA270"/>
      <c r="AB270"/>
      <c r="AC270"/>
      <c r="AD270"/>
      <c r="AE270"/>
      <c r="AF270"/>
      <c r="AG270"/>
    </row>
    <row r="271" spans="1:33" s="10" customFormat="1" ht="13" x14ac:dyDescent="0.25">
      <c r="A271" s="20"/>
      <c r="B271"/>
      <c r="C271"/>
      <c r="D271" s="33"/>
      <c r="E271"/>
      <c r="F271"/>
      <c r="G271"/>
      <c r="H271"/>
      <c r="I271"/>
      <c r="J271"/>
      <c r="K271"/>
      <c r="L271" s="12"/>
      <c r="U271"/>
      <c r="V271"/>
      <c r="W271"/>
      <c r="X271"/>
      <c r="Y271"/>
      <c r="Z271"/>
      <c r="AA271"/>
      <c r="AB271"/>
      <c r="AC271"/>
      <c r="AD271"/>
      <c r="AE271"/>
      <c r="AF271"/>
      <c r="AG271"/>
    </row>
    <row r="272" spans="1:33" s="10" customFormat="1" ht="13" x14ac:dyDescent="0.25">
      <c r="A272" s="20"/>
      <c r="B272"/>
      <c r="C272"/>
      <c r="D272"/>
      <c r="E272"/>
      <c r="F272"/>
      <c r="G272"/>
      <c r="H272"/>
      <c r="I272"/>
      <c r="J272"/>
      <c r="K272"/>
      <c r="L272"/>
      <c r="U272"/>
      <c r="V272"/>
      <c r="W272"/>
      <c r="X272"/>
      <c r="Y272"/>
      <c r="Z272"/>
      <c r="AA272"/>
      <c r="AB272"/>
      <c r="AC272"/>
      <c r="AD272"/>
      <c r="AE272"/>
      <c r="AF272"/>
      <c r="AG272"/>
    </row>
    <row r="273" spans="1:33" s="10" customFormat="1" ht="13" x14ac:dyDescent="0.25">
      <c r="A273" s="20"/>
      <c r="B273"/>
      <c r="C273"/>
      <c r="D273" s="52"/>
      <c r="E273" s="52"/>
      <c r="F273" s="52"/>
      <c r="G273" s="52"/>
      <c r="H273" s="52"/>
      <c r="I273" s="52"/>
      <c r="J273" s="52"/>
      <c r="K273" s="52"/>
      <c r="L273" s="52"/>
      <c r="U273"/>
      <c r="V273"/>
      <c r="W273"/>
      <c r="X273"/>
      <c r="Y273"/>
      <c r="Z273"/>
      <c r="AA273"/>
      <c r="AB273"/>
      <c r="AC273"/>
      <c r="AD273"/>
      <c r="AE273"/>
      <c r="AF273"/>
      <c r="AG273"/>
    </row>
    <row r="274" spans="1:33" s="10" customFormat="1" ht="13" x14ac:dyDescent="0.25">
      <c r="A274" s="23"/>
      <c r="B274"/>
      <c r="C274"/>
      <c r="D274" s="52"/>
      <c r="E274" s="52"/>
      <c r="F274" s="52"/>
      <c r="G274" s="52"/>
      <c r="H274" s="52"/>
      <c r="I274" s="52"/>
      <c r="J274" s="52"/>
      <c r="K274" s="52"/>
      <c r="L274" s="52"/>
      <c r="U274"/>
      <c r="V274"/>
      <c r="W274"/>
      <c r="X274"/>
      <c r="Y274"/>
      <c r="Z274"/>
      <c r="AA274"/>
      <c r="AB274"/>
      <c r="AC274"/>
      <c r="AD274"/>
      <c r="AE274"/>
      <c r="AF274"/>
      <c r="AG274"/>
    </row>
    <row r="275" spans="1:33" s="10" customFormat="1" x14ac:dyDescent="0.25">
      <c r="A275" s="162"/>
      <c r="B275" s="162"/>
      <c r="C275" s="162"/>
      <c r="D275" s="162"/>
      <c r="E275" s="162"/>
      <c r="F275" s="162"/>
      <c r="G275" s="162"/>
      <c r="H275" s="162"/>
      <c r="I275" s="162"/>
      <c r="J275" s="162"/>
      <c r="K275" s="162"/>
      <c r="L275" s="162"/>
      <c r="U275"/>
      <c r="V275"/>
      <c r="W275"/>
      <c r="X275"/>
      <c r="Y275"/>
      <c r="Z275"/>
      <c r="AA275"/>
      <c r="AB275"/>
      <c r="AC275"/>
      <c r="AD275"/>
      <c r="AE275"/>
      <c r="AF275"/>
      <c r="AG275"/>
    </row>
    <row r="276" spans="1:33" s="10" customFormat="1" x14ac:dyDescent="0.25">
      <c r="A276" s="162"/>
      <c r="B276" s="162"/>
      <c r="C276" s="162"/>
      <c r="D276" s="162"/>
      <c r="E276" s="162"/>
      <c r="F276" s="162"/>
      <c r="G276" s="162"/>
      <c r="H276" s="162"/>
      <c r="I276" s="162"/>
      <c r="J276" s="162"/>
      <c r="K276" s="162"/>
      <c r="L276" s="162"/>
      <c r="U276"/>
      <c r="V276"/>
      <c r="W276"/>
      <c r="X276"/>
      <c r="Y276"/>
      <c r="Z276"/>
      <c r="AA276"/>
      <c r="AB276"/>
      <c r="AC276"/>
      <c r="AD276"/>
      <c r="AE276"/>
      <c r="AF276"/>
      <c r="AG276"/>
    </row>
    <row r="277" spans="1:33" s="10" customFormat="1" ht="13" x14ac:dyDescent="0.25">
      <c r="A277" s="20"/>
      <c r="B277"/>
      <c r="C277"/>
      <c r="D277" s="33"/>
      <c r="E277"/>
      <c r="F277"/>
      <c r="G277"/>
      <c r="H277" s="50"/>
      <c r="I277" s="25"/>
      <c r="J277"/>
      <c r="K277"/>
      <c r="L277" s="12"/>
      <c r="U277"/>
      <c r="V277"/>
      <c r="W277"/>
      <c r="X277"/>
      <c r="Y277"/>
      <c r="Z277"/>
      <c r="AA277"/>
      <c r="AB277"/>
      <c r="AC277"/>
      <c r="AD277"/>
      <c r="AE277"/>
      <c r="AF277"/>
      <c r="AG277"/>
    </row>
    <row r="278" spans="1:33" s="10" customFormat="1" ht="13" x14ac:dyDescent="0.25">
      <c r="A278" s="20"/>
      <c r="B278"/>
      <c r="C278"/>
      <c r="D278" s="33"/>
      <c r="E278"/>
      <c r="F278"/>
      <c r="G278"/>
      <c r="H278" s="50"/>
      <c r="I278" s="25"/>
      <c r="J278"/>
      <c r="K278"/>
      <c r="L278" s="12"/>
      <c r="U278"/>
      <c r="V278"/>
      <c r="W278"/>
      <c r="X278"/>
      <c r="Y278"/>
      <c r="Z278"/>
      <c r="AA278"/>
      <c r="AB278"/>
      <c r="AC278"/>
      <c r="AD278"/>
      <c r="AE278"/>
      <c r="AF278"/>
      <c r="AG278"/>
    </row>
    <row r="279" spans="1:33" s="10" customFormat="1" ht="13" x14ac:dyDescent="0.25">
      <c r="A279" s="20"/>
      <c r="B279"/>
      <c r="C279"/>
      <c r="D279"/>
      <c r="E279"/>
      <c r="F279"/>
      <c r="G279"/>
      <c r="H279" s="50"/>
      <c r="I279" s="25"/>
      <c r="J279"/>
      <c r="K279"/>
      <c r="L279" s="12"/>
      <c r="U279"/>
      <c r="V279"/>
      <c r="W279"/>
      <c r="X279"/>
      <c r="Y279"/>
      <c r="Z279"/>
      <c r="AA279"/>
      <c r="AB279"/>
      <c r="AC279"/>
      <c r="AD279"/>
      <c r="AE279"/>
      <c r="AF279"/>
      <c r="AG279"/>
    </row>
    <row r="280" spans="1:33" s="10" customFormat="1" ht="13" x14ac:dyDescent="0.25">
      <c r="A280" s="20"/>
      <c r="B280"/>
      <c r="C280"/>
      <c r="D280" s="33"/>
      <c r="E280"/>
      <c r="F280"/>
      <c r="G280"/>
      <c r="H280" s="50"/>
      <c r="I280" s="25"/>
      <c r="J280"/>
      <c r="K280"/>
      <c r="L280" s="12"/>
      <c r="U280"/>
      <c r="V280"/>
      <c r="W280"/>
      <c r="X280"/>
      <c r="Y280"/>
      <c r="Z280"/>
      <c r="AA280"/>
      <c r="AB280"/>
      <c r="AC280"/>
      <c r="AD280"/>
      <c r="AE280"/>
      <c r="AF280"/>
      <c r="AG280"/>
    </row>
    <row r="281" spans="1:33" s="10" customFormat="1" ht="13" x14ac:dyDescent="0.25">
      <c r="A281" s="20"/>
      <c r="B281"/>
      <c r="C281"/>
      <c r="D281" s="33"/>
      <c r="E281"/>
      <c r="F281"/>
      <c r="G281"/>
      <c r="H281"/>
      <c r="I281"/>
      <c r="J281"/>
      <c r="K281"/>
      <c r="L281" s="12"/>
      <c r="U281"/>
      <c r="V281"/>
      <c r="W281"/>
      <c r="X281"/>
      <c r="Y281"/>
      <c r="Z281"/>
      <c r="AA281"/>
      <c r="AB281"/>
      <c r="AC281"/>
      <c r="AD281"/>
      <c r="AE281"/>
      <c r="AF281"/>
      <c r="AG281"/>
    </row>
    <row r="282" spans="1:33" s="10" customFormat="1" ht="13" x14ac:dyDescent="0.25">
      <c r="A282" s="20"/>
      <c r="B282"/>
      <c r="C282"/>
      <c r="D282" s="33"/>
      <c r="E282"/>
      <c r="F282"/>
      <c r="G282"/>
      <c r="H282"/>
      <c r="I282"/>
      <c r="J282"/>
      <c r="K282"/>
      <c r="L282" s="12"/>
      <c r="U282"/>
      <c r="V282"/>
      <c r="W282"/>
      <c r="X282"/>
      <c r="Y282"/>
      <c r="Z282"/>
      <c r="AA282"/>
      <c r="AB282"/>
      <c r="AC282"/>
      <c r="AD282"/>
      <c r="AE282"/>
      <c r="AF282"/>
      <c r="AG282"/>
    </row>
    <row r="283" spans="1:33" s="10" customFormat="1" ht="13" x14ac:dyDescent="0.25">
      <c r="A283" s="20"/>
      <c r="B283"/>
      <c r="C283"/>
      <c r="D283" s="33"/>
      <c r="E283"/>
      <c r="F283"/>
      <c r="G283"/>
      <c r="H283" s="50"/>
      <c r="I283" s="25"/>
      <c r="J283"/>
      <c r="K283"/>
      <c r="L283" s="12"/>
      <c r="U283"/>
      <c r="V283"/>
      <c r="W283"/>
      <c r="X283"/>
      <c r="Y283"/>
      <c r="Z283"/>
      <c r="AA283"/>
      <c r="AB283"/>
      <c r="AC283"/>
      <c r="AD283"/>
      <c r="AE283"/>
      <c r="AF283"/>
      <c r="AG283"/>
    </row>
    <row r="284" spans="1:33" s="10" customFormat="1" ht="13" x14ac:dyDescent="0.25">
      <c r="A284" s="20"/>
      <c r="B284"/>
      <c r="C284"/>
      <c r="D284" s="33"/>
      <c r="E284"/>
      <c r="F284" s="166"/>
      <c r="G284" s="166"/>
      <c r="H284" s="166"/>
      <c r="I284" s="179"/>
      <c r="J284" s="55"/>
      <c r="K284"/>
      <c r="L284" s="12"/>
      <c r="U284"/>
      <c r="V284"/>
      <c r="W284"/>
      <c r="X284"/>
      <c r="Y284"/>
      <c r="Z284"/>
      <c r="AA284"/>
      <c r="AB284"/>
      <c r="AC284"/>
      <c r="AD284"/>
      <c r="AE284"/>
      <c r="AF284"/>
      <c r="AG284"/>
    </row>
    <row r="285" spans="1:33" s="10" customFormat="1" ht="13" x14ac:dyDescent="0.25">
      <c r="A285" s="20"/>
      <c r="B285"/>
      <c r="C285"/>
      <c r="D285" s="33"/>
      <c r="E285"/>
      <c r="F285" s="166"/>
      <c r="G285" s="166"/>
      <c r="H285" s="166"/>
      <c r="I285" s="179"/>
      <c r="J285" s="55"/>
      <c r="K285"/>
      <c r="L285" s="12"/>
      <c r="U285"/>
      <c r="V285"/>
      <c r="W285"/>
      <c r="X285"/>
      <c r="Y285"/>
      <c r="Z285"/>
      <c r="AA285"/>
      <c r="AB285"/>
      <c r="AC285"/>
      <c r="AD285"/>
      <c r="AE285"/>
      <c r="AF285"/>
      <c r="AG285"/>
    </row>
    <row r="286" spans="1:33" s="10" customFormat="1" ht="13" x14ac:dyDescent="0.25">
      <c r="A286" s="20"/>
      <c r="B286"/>
      <c r="C286"/>
      <c r="D286" s="33"/>
      <c r="E286"/>
      <c r="F286"/>
      <c r="G286"/>
      <c r="H286" s="50"/>
      <c r="I286" s="25"/>
      <c r="J286"/>
      <c r="K286"/>
      <c r="L286" s="12"/>
      <c r="U286"/>
      <c r="V286"/>
      <c r="W286"/>
      <c r="X286"/>
      <c r="Y286"/>
      <c r="Z286"/>
      <c r="AA286"/>
      <c r="AB286"/>
      <c r="AC286"/>
      <c r="AD286"/>
      <c r="AE286"/>
      <c r="AF286"/>
      <c r="AG286"/>
    </row>
    <row r="287" spans="1:33" s="10" customFormat="1" ht="13" x14ac:dyDescent="0.25">
      <c r="A287" s="20"/>
      <c r="B287"/>
      <c r="C287"/>
      <c r="D287" s="33"/>
      <c r="E287" s="166"/>
      <c r="F287" s="166"/>
      <c r="G287" s="166"/>
      <c r="H287" s="181"/>
      <c r="I287" s="25"/>
      <c r="J287"/>
      <c r="K287"/>
      <c r="L287" s="12"/>
      <c r="U287"/>
      <c r="V287"/>
      <c r="W287"/>
      <c r="X287"/>
      <c r="Y287"/>
      <c r="Z287"/>
      <c r="AA287"/>
      <c r="AB287"/>
      <c r="AC287"/>
      <c r="AD287"/>
      <c r="AE287"/>
      <c r="AF287"/>
      <c r="AG287"/>
    </row>
    <row r="288" spans="1:33" s="10" customFormat="1" ht="13" x14ac:dyDescent="0.25">
      <c r="A288" s="20"/>
      <c r="B288"/>
      <c r="C288"/>
      <c r="D288"/>
      <c r="E288" s="166"/>
      <c r="F288" s="166"/>
      <c r="G288" s="166"/>
      <c r="H288" s="181"/>
      <c r="I288" s="25"/>
      <c r="J288"/>
      <c r="K288"/>
      <c r="L288" s="12"/>
      <c r="N288" s="26"/>
      <c r="O288" s="26"/>
      <c r="U288"/>
      <c r="V288"/>
      <c r="W288"/>
      <c r="X288"/>
      <c r="Y288"/>
      <c r="Z288"/>
      <c r="AA288"/>
      <c r="AB288"/>
      <c r="AC288"/>
      <c r="AD288"/>
      <c r="AE288"/>
      <c r="AF288"/>
      <c r="AG288"/>
    </row>
    <row r="289" spans="1:33" s="10" customFormat="1" ht="13" x14ac:dyDescent="0.25">
      <c r="A289" s="20"/>
      <c r="B289" s="177"/>
      <c r="C289"/>
      <c r="D289"/>
      <c r="E289"/>
      <c r="F289"/>
      <c r="G289"/>
      <c r="H289" s="33"/>
      <c r="I289" s="25"/>
      <c r="J289"/>
      <c r="K289"/>
      <c r="L289" s="12"/>
      <c r="N289" s="26"/>
      <c r="O289" s="26"/>
      <c r="U289"/>
      <c r="V289"/>
      <c r="W289"/>
      <c r="X289"/>
      <c r="Y289"/>
      <c r="Z289"/>
      <c r="AA289"/>
      <c r="AB289"/>
      <c r="AC289"/>
      <c r="AD289"/>
      <c r="AE289"/>
      <c r="AF289"/>
      <c r="AG289"/>
    </row>
    <row r="290" spans="1:33" s="10" customFormat="1" ht="13" x14ac:dyDescent="0.25">
      <c r="A290" s="20"/>
      <c r="B290" s="166"/>
      <c r="C290"/>
      <c r="D290"/>
      <c r="E290"/>
      <c r="F290"/>
      <c r="G290"/>
      <c r="H290"/>
      <c r="I290" s="25"/>
      <c r="J290"/>
      <c r="K290"/>
      <c r="L290" s="12"/>
      <c r="N290" s="26"/>
      <c r="O290" s="26"/>
      <c r="U290"/>
      <c r="V290"/>
      <c r="W290"/>
      <c r="X290"/>
      <c r="Y290"/>
      <c r="Z290"/>
      <c r="AA290"/>
      <c r="AB290"/>
      <c r="AC290"/>
      <c r="AD290"/>
      <c r="AE290"/>
      <c r="AF290"/>
      <c r="AG290"/>
    </row>
    <row r="291" spans="1:33" s="10" customFormat="1" ht="13" x14ac:dyDescent="0.25">
      <c r="A291" s="20"/>
      <c r="B291"/>
      <c r="C291"/>
      <c r="D291" s="33"/>
      <c r="E291"/>
      <c r="F291" s="34"/>
      <c r="G291" s="31"/>
      <c r="H291" s="34"/>
      <c r="I291" s="30"/>
      <c r="J291"/>
      <c r="K291"/>
      <c r="L291" s="12"/>
      <c r="N291" s="26"/>
      <c r="O291" s="26"/>
      <c r="U291"/>
      <c r="V291"/>
      <c r="W291"/>
      <c r="X291"/>
      <c r="Y291"/>
      <c r="Z291"/>
      <c r="AA291"/>
      <c r="AB291"/>
      <c r="AC291"/>
      <c r="AD291"/>
      <c r="AE291"/>
      <c r="AF291"/>
      <c r="AG291"/>
    </row>
    <row r="292" spans="1:33" s="10" customFormat="1" ht="13" x14ac:dyDescent="0.25">
      <c r="A292" s="20"/>
      <c r="B292"/>
      <c r="C292"/>
      <c r="D292"/>
      <c r="E292"/>
      <c r="F292"/>
      <c r="G292" s="25"/>
      <c r="H292"/>
      <c r="I292" s="25"/>
      <c r="J292"/>
      <c r="K292"/>
      <c r="L292" s="12"/>
      <c r="N292" s="26"/>
      <c r="O292" s="26"/>
      <c r="U292"/>
      <c r="V292"/>
      <c r="W292"/>
      <c r="X292"/>
      <c r="Y292"/>
      <c r="Z292"/>
      <c r="AA292"/>
      <c r="AB292"/>
      <c r="AC292"/>
      <c r="AD292"/>
      <c r="AE292"/>
      <c r="AF292"/>
      <c r="AG292"/>
    </row>
    <row r="293" spans="1:33" s="10" customFormat="1" ht="13" x14ac:dyDescent="0.25">
      <c r="A293" s="20"/>
      <c r="B293"/>
      <c r="C293"/>
      <c r="D293"/>
      <c r="E293"/>
      <c r="F293"/>
      <c r="G293" s="25"/>
      <c r="H293"/>
      <c r="I293" s="25"/>
      <c r="J293"/>
      <c r="K293"/>
      <c r="L293" s="12"/>
      <c r="N293" s="26"/>
      <c r="O293" s="26"/>
      <c r="U293"/>
      <c r="V293"/>
      <c r="W293"/>
      <c r="X293"/>
      <c r="Y293"/>
      <c r="Z293"/>
      <c r="AA293"/>
      <c r="AB293"/>
      <c r="AC293"/>
      <c r="AD293"/>
      <c r="AE293"/>
      <c r="AF293"/>
      <c r="AG293"/>
    </row>
    <row r="294" spans="1:33" s="10" customFormat="1" ht="13" x14ac:dyDescent="0.25">
      <c r="A294" s="23"/>
      <c r="B294"/>
      <c r="C294"/>
      <c r="D294"/>
      <c r="E294"/>
      <c r="F294"/>
      <c r="G294" s="25"/>
      <c r="H294"/>
      <c r="I294" s="25"/>
      <c r="J294"/>
      <c r="K294"/>
      <c r="L294" s="12"/>
      <c r="N294" s="26"/>
      <c r="O294" s="26"/>
      <c r="U294"/>
      <c r="V294"/>
      <c r="W294"/>
      <c r="X294"/>
      <c r="Y294"/>
      <c r="Z294"/>
      <c r="AA294"/>
      <c r="AB294"/>
      <c r="AC294"/>
      <c r="AD294"/>
      <c r="AE294"/>
      <c r="AF294"/>
      <c r="AG294"/>
    </row>
    <row r="295" spans="1:33" s="10" customFormat="1" ht="13" x14ac:dyDescent="0.25">
      <c r="A295" s="20"/>
      <c r="B295"/>
      <c r="C295"/>
      <c r="D295"/>
      <c r="E295"/>
      <c r="F295"/>
      <c r="G295" s="25"/>
      <c r="H295"/>
      <c r="I295" s="25"/>
      <c r="J295"/>
      <c r="K295"/>
      <c r="L295" s="12"/>
      <c r="N295" s="26"/>
      <c r="O295" s="26"/>
      <c r="U295"/>
      <c r="V295"/>
      <c r="W295"/>
      <c r="X295"/>
      <c r="Y295"/>
      <c r="Z295"/>
      <c r="AA295"/>
      <c r="AB295"/>
      <c r="AC295"/>
      <c r="AD295"/>
      <c r="AE295"/>
      <c r="AF295"/>
      <c r="AG295"/>
    </row>
    <row r="296" spans="1:33" s="10" customFormat="1" ht="13" x14ac:dyDescent="0.25">
      <c r="A296" s="20"/>
      <c r="B296"/>
      <c r="C296"/>
      <c r="D296"/>
      <c r="E296"/>
      <c r="F296"/>
      <c r="G296" s="25"/>
      <c r="H296"/>
      <c r="I296" s="25"/>
      <c r="J296"/>
      <c r="K296"/>
      <c r="L296" s="12"/>
      <c r="N296" s="26"/>
      <c r="O296" s="26"/>
      <c r="U296"/>
      <c r="V296"/>
      <c r="W296"/>
      <c r="X296"/>
      <c r="Y296"/>
      <c r="Z296"/>
      <c r="AA296"/>
      <c r="AB296"/>
      <c r="AC296"/>
      <c r="AD296"/>
      <c r="AE296"/>
      <c r="AF296"/>
      <c r="AG296"/>
    </row>
    <row r="297" spans="1:33" s="10" customFormat="1" ht="13" x14ac:dyDescent="0.25">
      <c r="A297" s="20"/>
      <c r="B297"/>
      <c r="C297"/>
      <c r="D297"/>
      <c r="E297"/>
      <c r="F297"/>
      <c r="G297" s="25"/>
      <c r="H297"/>
      <c r="I297" s="25"/>
      <c r="J297"/>
      <c r="K297"/>
      <c r="L297" s="12"/>
      <c r="N297" s="26"/>
      <c r="O297" s="26"/>
      <c r="U297"/>
      <c r="V297"/>
      <c r="W297"/>
      <c r="X297"/>
      <c r="Y297"/>
      <c r="Z297"/>
      <c r="AA297"/>
      <c r="AB297"/>
      <c r="AC297"/>
      <c r="AD297"/>
      <c r="AE297"/>
      <c r="AF297"/>
      <c r="AG297"/>
    </row>
    <row r="298" spans="1:33" s="10" customFormat="1" ht="13" x14ac:dyDescent="0.25">
      <c r="A298" s="20"/>
      <c r="B298"/>
      <c r="C298"/>
      <c r="D298"/>
      <c r="E298"/>
      <c r="F298"/>
      <c r="G298" s="25"/>
      <c r="H298"/>
      <c r="I298" s="25"/>
      <c r="J298"/>
      <c r="K298"/>
      <c r="L298" s="12"/>
      <c r="N298" s="26"/>
      <c r="O298" s="26"/>
      <c r="U298"/>
      <c r="V298"/>
      <c r="W298"/>
      <c r="X298"/>
      <c r="Y298"/>
      <c r="Z298"/>
      <c r="AA298"/>
      <c r="AB298"/>
      <c r="AC298"/>
      <c r="AD298"/>
      <c r="AE298"/>
      <c r="AF298"/>
      <c r="AG298"/>
    </row>
    <row r="299" spans="1:33" s="10" customFormat="1" ht="13" x14ac:dyDescent="0.25">
      <c r="A299" s="20"/>
      <c r="B299"/>
      <c r="C299"/>
      <c r="D299"/>
      <c r="E299"/>
      <c r="F299"/>
      <c r="G299" s="25"/>
      <c r="H299"/>
      <c r="I299" s="25"/>
      <c r="J299"/>
      <c r="K299"/>
      <c r="L299" s="12"/>
      <c r="N299" s="26"/>
      <c r="O299" s="26"/>
      <c r="U299"/>
      <c r="V299"/>
      <c r="W299"/>
      <c r="X299"/>
      <c r="Y299"/>
      <c r="Z299"/>
      <c r="AA299"/>
      <c r="AB299"/>
      <c r="AC299"/>
      <c r="AD299"/>
      <c r="AE299"/>
      <c r="AF299"/>
      <c r="AG299"/>
    </row>
    <row r="300" spans="1:33" s="10" customFormat="1" ht="13" x14ac:dyDescent="0.25">
      <c r="A300" s="20"/>
      <c r="B300"/>
      <c r="C300"/>
      <c r="D300"/>
      <c r="E300"/>
      <c r="F300" s="12"/>
      <c r="G300" s="25"/>
      <c r="H300"/>
      <c r="I300" s="25"/>
      <c r="J300"/>
      <c r="K300"/>
      <c r="L300" s="12"/>
      <c r="N300" s="26"/>
      <c r="O300" s="26"/>
      <c r="U300"/>
      <c r="V300"/>
      <c r="W300"/>
      <c r="X300"/>
      <c r="Y300"/>
      <c r="Z300"/>
      <c r="AA300"/>
      <c r="AB300"/>
      <c r="AC300"/>
      <c r="AD300"/>
      <c r="AE300"/>
      <c r="AF300"/>
      <c r="AG300"/>
    </row>
    <row r="301" spans="1:33" s="10" customFormat="1" ht="13" x14ac:dyDescent="0.25">
      <c r="A301" s="20"/>
      <c r="B301"/>
      <c r="C301"/>
      <c r="D301"/>
      <c r="E301"/>
      <c r="F301"/>
      <c r="G301"/>
      <c r="H301"/>
      <c r="I301" s="25"/>
      <c r="J301"/>
      <c r="K301"/>
      <c r="L301" s="12"/>
      <c r="N301" s="26"/>
      <c r="O301" s="26"/>
      <c r="U301"/>
      <c r="V301"/>
      <c r="W301"/>
      <c r="X301"/>
      <c r="Y301"/>
      <c r="Z301"/>
      <c r="AA301"/>
      <c r="AB301"/>
      <c r="AC301"/>
      <c r="AD301"/>
      <c r="AE301"/>
      <c r="AF301"/>
      <c r="AG301"/>
    </row>
    <row r="302" spans="1:33" s="10" customFormat="1" ht="13" x14ac:dyDescent="0.25">
      <c r="A302" s="20"/>
      <c r="B302"/>
      <c r="C302"/>
      <c r="D302"/>
      <c r="E302"/>
      <c r="F302"/>
      <c r="G302" s="178"/>
      <c r="H302"/>
      <c r="I302"/>
      <c r="J302"/>
      <c r="K302" s="179"/>
      <c r="L302" s="180"/>
      <c r="N302" s="26"/>
      <c r="O302" s="26"/>
      <c r="U302"/>
      <c r="V302"/>
      <c r="W302"/>
      <c r="X302"/>
      <c r="Y302"/>
      <c r="Z302"/>
      <c r="AA302"/>
      <c r="AB302"/>
      <c r="AC302"/>
      <c r="AD302"/>
      <c r="AE302"/>
      <c r="AF302"/>
      <c r="AG302"/>
    </row>
    <row r="303" spans="1:33" s="10" customFormat="1" ht="13" x14ac:dyDescent="0.25">
      <c r="A303" s="20"/>
      <c r="B303"/>
      <c r="C303"/>
      <c r="D303"/>
      <c r="E303"/>
      <c r="F303"/>
      <c r="G303" s="178"/>
      <c r="H303"/>
      <c r="I303"/>
      <c r="J303"/>
      <c r="K303" s="179"/>
      <c r="L303" s="180"/>
      <c r="N303" s="26"/>
      <c r="O303" s="26"/>
      <c r="U303"/>
      <c r="V303"/>
      <c r="W303"/>
      <c r="X303"/>
      <c r="Y303"/>
      <c r="Z303"/>
      <c r="AA303"/>
      <c r="AB303"/>
      <c r="AC303"/>
      <c r="AD303"/>
      <c r="AE303"/>
      <c r="AF303"/>
      <c r="AG303"/>
    </row>
    <row r="304" spans="1:33" s="10" customFormat="1" ht="13" x14ac:dyDescent="0.25">
      <c r="A304" s="20"/>
      <c r="B304"/>
      <c r="C304"/>
      <c r="D304"/>
      <c r="E304"/>
      <c r="F304"/>
      <c r="G304"/>
      <c r="H304"/>
      <c r="I304" s="25"/>
      <c r="J304"/>
      <c r="K304"/>
      <c r="L304" s="12"/>
      <c r="N304" s="26"/>
      <c r="O304" s="26"/>
      <c r="U304"/>
      <c r="V304"/>
      <c r="W304"/>
      <c r="X304"/>
      <c r="Y304"/>
      <c r="Z304"/>
      <c r="AA304"/>
      <c r="AB304"/>
      <c r="AC304"/>
      <c r="AD304"/>
      <c r="AE304"/>
      <c r="AF304"/>
      <c r="AG304"/>
    </row>
    <row r="305" spans="1:33" s="10" customFormat="1" ht="13" x14ac:dyDescent="0.25">
      <c r="A305" s="20"/>
      <c r="B305"/>
      <c r="C305"/>
      <c r="D305"/>
      <c r="E305"/>
      <c r="F305" s="166"/>
      <c r="G305" s="166"/>
      <c r="H305" s="166"/>
      <c r="I305" s="181"/>
      <c r="J305"/>
      <c r="K305"/>
      <c r="L305" s="12"/>
      <c r="N305" s="26"/>
      <c r="O305" s="26"/>
      <c r="U305"/>
      <c r="V305"/>
      <c r="W305"/>
      <c r="X305"/>
      <c r="Y305"/>
      <c r="Z305"/>
      <c r="AA305"/>
      <c r="AB305"/>
      <c r="AC305"/>
      <c r="AD305"/>
      <c r="AE305"/>
      <c r="AF305"/>
      <c r="AG305"/>
    </row>
    <row r="306" spans="1:33" s="10" customFormat="1" ht="13" x14ac:dyDescent="0.25">
      <c r="A306" s="20"/>
      <c r="B306"/>
      <c r="C306"/>
      <c r="D306"/>
      <c r="E306"/>
      <c r="F306" s="166"/>
      <c r="G306" s="166"/>
      <c r="H306" s="166"/>
      <c r="I306" s="181"/>
      <c r="J306"/>
      <c r="K306"/>
      <c r="L306" s="12"/>
      <c r="N306" s="26"/>
      <c r="O306" s="26"/>
      <c r="U306"/>
      <c r="V306"/>
      <c r="W306"/>
      <c r="X306"/>
      <c r="Y306"/>
      <c r="Z306"/>
      <c r="AA306"/>
      <c r="AB306"/>
      <c r="AC306"/>
      <c r="AD306"/>
      <c r="AE306"/>
      <c r="AF306"/>
      <c r="AG306"/>
    </row>
    <row r="307" spans="1:33" s="10" customFormat="1" ht="13" x14ac:dyDescent="0.25">
      <c r="A307" s="20"/>
      <c r="B307" s="177"/>
      <c r="C307"/>
      <c r="D307"/>
      <c r="E307"/>
      <c r="F307"/>
      <c r="G307"/>
      <c r="H307"/>
      <c r="I307"/>
      <c r="J307"/>
      <c r="K307"/>
      <c r="L307" s="12"/>
      <c r="N307" s="26"/>
      <c r="O307" s="26"/>
      <c r="U307"/>
      <c r="V307"/>
      <c r="W307"/>
      <c r="X307"/>
      <c r="Y307"/>
      <c r="Z307"/>
      <c r="AA307"/>
      <c r="AB307"/>
      <c r="AC307"/>
      <c r="AD307"/>
      <c r="AE307"/>
      <c r="AF307"/>
      <c r="AG307"/>
    </row>
    <row r="308" spans="1:33" s="10" customFormat="1" ht="13" x14ac:dyDescent="0.25">
      <c r="A308" s="20"/>
      <c r="B308" s="166"/>
      <c r="C308"/>
      <c r="D308"/>
      <c r="E308"/>
      <c r="F308"/>
      <c r="G308"/>
      <c r="H308"/>
      <c r="I308"/>
      <c r="J308"/>
      <c r="K308"/>
      <c r="L308" s="12"/>
      <c r="N308" s="26"/>
      <c r="O308" s="26"/>
      <c r="U308"/>
      <c r="V308"/>
      <c r="W308"/>
      <c r="X308"/>
      <c r="Y308"/>
      <c r="Z308"/>
      <c r="AA308"/>
      <c r="AB308"/>
      <c r="AC308"/>
      <c r="AD308"/>
      <c r="AE308"/>
      <c r="AF308"/>
      <c r="AG308"/>
    </row>
    <row r="309" spans="1:33" s="10" customFormat="1" ht="13" x14ac:dyDescent="0.25">
      <c r="A309" s="20"/>
      <c r="B309"/>
      <c r="C309"/>
      <c r="D309"/>
      <c r="E309"/>
      <c r="F309" s="34"/>
      <c r="G309" s="31"/>
      <c r="H309" s="34"/>
      <c r="I309"/>
      <c r="J309"/>
      <c r="K309"/>
      <c r="L309" s="12"/>
      <c r="N309" s="26"/>
      <c r="O309" s="26"/>
      <c r="U309"/>
      <c r="V309"/>
      <c r="W309"/>
      <c r="X309"/>
      <c r="Y309"/>
      <c r="Z309"/>
      <c r="AA309"/>
      <c r="AB309"/>
      <c r="AC309"/>
      <c r="AD309"/>
      <c r="AE309"/>
      <c r="AF309"/>
      <c r="AG309"/>
    </row>
    <row r="310" spans="1:33" s="10" customFormat="1" ht="13" x14ac:dyDescent="0.25">
      <c r="A310" s="20"/>
      <c r="B310"/>
      <c r="C310"/>
      <c r="D310"/>
      <c r="E310"/>
      <c r="F310" s="30"/>
      <c r="G310" s="31"/>
      <c r="H310" s="30"/>
      <c r="I310"/>
      <c r="J310"/>
      <c r="K310"/>
      <c r="L310" s="12"/>
      <c r="N310" s="26"/>
      <c r="O310" s="26"/>
      <c r="U310"/>
      <c r="V310"/>
      <c r="W310"/>
      <c r="X310"/>
      <c r="Y310"/>
      <c r="Z310"/>
      <c r="AA310"/>
      <c r="AB310"/>
      <c r="AC310"/>
      <c r="AD310"/>
      <c r="AE310"/>
      <c r="AF310"/>
      <c r="AG310"/>
    </row>
    <row r="311" spans="1:33" s="10" customFormat="1" ht="13" x14ac:dyDescent="0.25">
      <c r="A311" s="32"/>
      <c r="B311"/>
      <c r="C311"/>
      <c r="D311"/>
      <c r="E311"/>
      <c r="F311" s="30"/>
      <c r="G311" s="31"/>
      <c r="H311" s="30"/>
      <c r="I311"/>
      <c r="J311"/>
      <c r="K311"/>
      <c r="L311" s="12"/>
      <c r="N311" s="26"/>
      <c r="O311" s="26"/>
      <c r="U311"/>
      <c r="V311"/>
      <c r="W311"/>
      <c r="X311"/>
      <c r="Y311"/>
      <c r="Z311"/>
      <c r="AA311"/>
      <c r="AB311"/>
      <c r="AC311"/>
      <c r="AD311"/>
      <c r="AE311"/>
      <c r="AF311"/>
      <c r="AG311"/>
    </row>
    <row r="312" spans="1:33" s="10" customFormat="1" x14ac:dyDescent="0.25">
      <c r="A312"/>
      <c r="B312"/>
      <c r="C312"/>
      <c r="D312"/>
      <c r="E312"/>
      <c r="F312" s="30"/>
      <c r="G312" s="31"/>
      <c r="H312" s="30"/>
      <c r="I312"/>
      <c r="J312"/>
      <c r="K312"/>
      <c r="L312" s="12"/>
      <c r="N312" s="26"/>
      <c r="O312" s="26"/>
      <c r="U312"/>
      <c r="V312"/>
      <c r="W312"/>
      <c r="X312"/>
      <c r="Y312"/>
      <c r="Z312"/>
      <c r="AA312"/>
      <c r="AB312"/>
      <c r="AC312"/>
      <c r="AD312"/>
      <c r="AE312"/>
      <c r="AF312"/>
      <c r="AG312"/>
    </row>
    <row r="313" spans="1:33" s="10" customFormat="1" ht="13" x14ac:dyDescent="0.25">
      <c r="A313" s="20"/>
      <c r="B313"/>
      <c r="C313"/>
      <c r="D313"/>
      <c r="E313"/>
      <c r="F313" s="30"/>
      <c r="G313" s="31"/>
      <c r="H313" s="30"/>
      <c r="I313"/>
      <c r="J313"/>
      <c r="K313"/>
      <c r="L313" s="12"/>
      <c r="N313" s="26"/>
      <c r="O313" s="26"/>
      <c r="U313"/>
      <c r="V313"/>
      <c r="W313"/>
      <c r="X313"/>
      <c r="Y313"/>
      <c r="Z313"/>
      <c r="AA313"/>
      <c r="AB313"/>
      <c r="AC313"/>
      <c r="AD313"/>
      <c r="AE313"/>
      <c r="AF313"/>
      <c r="AG313"/>
    </row>
    <row r="314" spans="1:33" s="10" customFormat="1" ht="13" x14ac:dyDescent="0.25">
      <c r="A314" s="20"/>
      <c r="B314"/>
      <c r="C314"/>
      <c r="D314"/>
      <c r="E314" s="30"/>
      <c r="F314" s="30"/>
      <c r="G314" s="31"/>
      <c r="H314" s="30"/>
      <c r="I314"/>
      <c r="J314"/>
      <c r="K314"/>
      <c r="L314" s="12"/>
      <c r="N314" s="26"/>
      <c r="O314" s="26"/>
      <c r="U314"/>
      <c r="V314"/>
      <c r="W314"/>
      <c r="X314"/>
      <c r="Y314"/>
      <c r="Z314"/>
      <c r="AA314"/>
      <c r="AB314"/>
      <c r="AC314"/>
      <c r="AD314"/>
      <c r="AE314"/>
      <c r="AF314"/>
      <c r="AG314"/>
    </row>
    <row r="315" spans="1:33" s="10" customFormat="1" ht="13" x14ac:dyDescent="0.25">
      <c r="A315" s="20"/>
      <c r="B315"/>
      <c r="C315"/>
      <c r="D315"/>
      <c r="E315" s="30"/>
      <c r="F315" s="30"/>
      <c r="G315" s="31"/>
      <c r="H315" s="30"/>
      <c r="I315"/>
      <c r="J315"/>
      <c r="K315"/>
      <c r="L315" s="12"/>
      <c r="N315" s="26"/>
      <c r="O315" s="26"/>
      <c r="U315"/>
      <c r="V315"/>
      <c r="W315"/>
      <c r="X315"/>
      <c r="Y315"/>
      <c r="Z315"/>
      <c r="AA315"/>
      <c r="AB315"/>
      <c r="AC315"/>
      <c r="AD315"/>
      <c r="AE315"/>
      <c r="AF315"/>
      <c r="AG315"/>
    </row>
    <row r="316" spans="1:33" s="10" customFormat="1" ht="13" x14ac:dyDescent="0.25">
      <c r="A316" s="20"/>
      <c r="B316" s="22"/>
      <c r="C316"/>
      <c r="D316" s="30"/>
      <c r="E316" s="50"/>
      <c r="F316" s="30"/>
      <c r="G316" s="31"/>
      <c r="H316" s="30"/>
      <c r="I316"/>
      <c r="J316"/>
      <c r="K316"/>
      <c r="L316" s="12"/>
      <c r="N316" s="26"/>
      <c r="O316" s="26"/>
      <c r="U316"/>
      <c r="V316"/>
      <c r="W316"/>
      <c r="X316"/>
      <c r="Y316"/>
      <c r="Z316"/>
      <c r="AA316"/>
      <c r="AB316"/>
      <c r="AC316"/>
      <c r="AD316"/>
      <c r="AE316"/>
      <c r="AF316"/>
      <c r="AG316"/>
    </row>
    <row r="317" spans="1:33" s="10" customFormat="1" ht="13" x14ac:dyDescent="0.25">
      <c r="A317" s="20"/>
      <c r="B317"/>
      <c r="C317"/>
      <c r="D317"/>
      <c r="E317"/>
      <c r="F317"/>
      <c r="G317" s="25"/>
      <c r="H317"/>
      <c r="I317"/>
      <c r="J317" s="25"/>
      <c r="K317"/>
      <c r="L317" s="12"/>
      <c r="N317" s="26"/>
      <c r="O317" s="26"/>
      <c r="U317"/>
      <c r="V317"/>
      <c r="W317"/>
      <c r="X317"/>
      <c r="Y317"/>
      <c r="Z317"/>
      <c r="AA317"/>
      <c r="AB317"/>
      <c r="AC317"/>
      <c r="AD317"/>
      <c r="AE317"/>
      <c r="AF317"/>
      <c r="AG317"/>
    </row>
    <row r="318" spans="1:33" s="10" customFormat="1" ht="13" x14ac:dyDescent="0.25">
      <c r="A318" s="20"/>
      <c r="B318"/>
      <c r="C318"/>
      <c r="D318"/>
      <c r="E318"/>
      <c r="F318"/>
      <c r="G318" s="25"/>
      <c r="H318"/>
      <c r="I318"/>
      <c r="J318" s="25"/>
      <c r="K318"/>
      <c r="L318" s="12"/>
      <c r="N318" s="26"/>
      <c r="O318" s="26"/>
      <c r="U318"/>
      <c r="V318"/>
      <c r="W318"/>
      <c r="X318"/>
      <c r="Y318"/>
      <c r="Z318"/>
      <c r="AA318"/>
      <c r="AB318"/>
      <c r="AC318"/>
      <c r="AD318"/>
      <c r="AE318"/>
      <c r="AF318"/>
      <c r="AG318"/>
    </row>
    <row r="319" spans="1:33" s="10" customFormat="1" ht="13" x14ac:dyDescent="0.25">
      <c r="A319" s="32"/>
      <c r="B319"/>
      <c r="C319"/>
      <c r="D319"/>
      <c r="E319"/>
      <c r="F319"/>
      <c r="G319" s="25"/>
      <c r="H319"/>
      <c r="I319"/>
      <c r="J319" s="25"/>
      <c r="K319"/>
      <c r="L319" s="12"/>
      <c r="N319" s="26"/>
      <c r="O319" s="26"/>
      <c r="U319"/>
      <c r="V319"/>
      <c r="W319"/>
      <c r="X319"/>
      <c r="Y319"/>
      <c r="Z319"/>
      <c r="AA319"/>
      <c r="AB319"/>
      <c r="AC319"/>
      <c r="AD319"/>
      <c r="AE319"/>
      <c r="AF319"/>
      <c r="AG319"/>
    </row>
    <row r="320" spans="1:33" s="10" customFormat="1" x14ac:dyDescent="0.25">
      <c r="A320"/>
      <c r="B320"/>
      <c r="C320"/>
      <c r="D320"/>
      <c r="E320"/>
      <c r="F320"/>
      <c r="G320" s="25"/>
      <c r="H320"/>
      <c r="I320"/>
      <c r="J320" s="25"/>
      <c r="K320"/>
      <c r="L320" s="12"/>
      <c r="N320" s="26"/>
      <c r="O320" s="26"/>
      <c r="U320"/>
      <c r="V320"/>
      <c r="W320"/>
      <c r="X320"/>
      <c r="Y320"/>
      <c r="Z320"/>
      <c r="AA320"/>
      <c r="AB320"/>
      <c r="AC320"/>
      <c r="AD320"/>
      <c r="AE320"/>
      <c r="AF320"/>
      <c r="AG320"/>
    </row>
    <row r="321" spans="1:33" s="10" customFormat="1" ht="13" x14ac:dyDescent="0.25">
      <c r="A321" s="20"/>
      <c r="B321"/>
      <c r="C321"/>
      <c r="D321"/>
      <c r="E321"/>
      <c r="F321"/>
      <c r="G321"/>
      <c r="H321"/>
      <c r="I321" s="25"/>
      <c r="J321"/>
      <c r="K321"/>
      <c r="L321" s="12"/>
      <c r="N321" s="26"/>
      <c r="O321" s="26"/>
      <c r="U321"/>
      <c r="V321"/>
      <c r="W321"/>
      <c r="X321"/>
      <c r="Y321"/>
      <c r="Z321"/>
      <c r="AA321"/>
      <c r="AB321"/>
      <c r="AC321"/>
      <c r="AD321"/>
      <c r="AE321"/>
      <c r="AF321"/>
      <c r="AG321"/>
    </row>
    <row r="322" spans="1:33" s="10" customFormat="1" ht="13" x14ac:dyDescent="0.25">
      <c r="A322" s="20"/>
      <c r="B322"/>
      <c r="C322"/>
      <c r="D322"/>
      <c r="E322"/>
      <c r="F322"/>
      <c r="G322"/>
      <c r="H322"/>
      <c r="I322" s="25"/>
      <c r="J322"/>
      <c r="K322"/>
      <c r="L322" s="12"/>
      <c r="N322" s="26"/>
      <c r="O322" s="26"/>
      <c r="U322"/>
      <c r="V322"/>
      <c r="W322"/>
      <c r="X322"/>
      <c r="Y322"/>
      <c r="Z322"/>
      <c r="AA322"/>
      <c r="AB322"/>
      <c r="AC322"/>
      <c r="AD322"/>
      <c r="AE322"/>
      <c r="AF322"/>
      <c r="AG322"/>
    </row>
    <row r="323" spans="1:33" s="10" customFormat="1" ht="13" x14ac:dyDescent="0.25">
      <c r="A323" s="20"/>
      <c r="B323"/>
      <c r="C323"/>
      <c r="D323"/>
      <c r="E323"/>
      <c r="F323"/>
      <c r="G323"/>
      <c r="H323"/>
      <c r="I323" s="25"/>
      <c r="J323"/>
      <c r="K323"/>
      <c r="L323" s="12"/>
      <c r="N323" s="26"/>
      <c r="O323" s="26"/>
      <c r="U323"/>
      <c r="V323"/>
      <c r="W323"/>
      <c r="X323"/>
      <c r="Y323"/>
      <c r="Z323"/>
      <c r="AA323"/>
      <c r="AB323"/>
      <c r="AC323"/>
      <c r="AD323"/>
      <c r="AE323"/>
      <c r="AF323"/>
      <c r="AG323"/>
    </row>
    <row r="324" spans="1:33" s="10" customFormat="1" ht="13" x14ac:dyDescent="0.25">
      <c r="A324" s="20"/>
      <c r="B324"/>
      <c r="C324"/>
      <c r="D324"/>
      <c r="E324"/>
      <c r="F324" s="30"/>
      <c r="G324" s="25"/>
      <c r="H324"/>
      <c r="I324" s="25"/>
      <c r="J324"/>
      <c r="K324"/>
      <c r="L324" s="12"/>
      <c r="N324" s="26"/>
      <c r="O324" s="26"/>
      <c r="U324"/>
      <c r="V324"/>
      <c r="W324"/>
      <c r="X324"/>
      <c r="Y324"/>
      <c r="Z324"/>
      <c r="AA324"/>
      <c r="AB324"/>
      <c r="AC324"/>
      <c r="AD324"/>
      <c r="AE324"/>
      <c r="AF324"/>
      <c r="AG324"/>
    </row>
    <row r="325" spans="1:33" s="10" customFormat="1" ht="13" x14ac:dyDescent="0.25">
      <c r="A325" s="20"/>
      <c r="B325" s="164"/>
      <c r="C325"/>
      <c r="D325"/>
      <c r="E325"/>
      <c r="F325"/>
      <c r="G325"/>
      <c r="H325"/>
      <c r="I325" s="25"/>
      <c r="J325"/>
      <c r="K325"/>
      <c r="L325" s="12"/>
      <c r="N325" s="26"/>
      <c r="O325" s="26"/>
      <c r="U325"/>
      <c r="V325"/>
      <c r="W325"/>
      <c r="X325"/>
      <c r="Y325"/>
      <c r="Z325"/>
      <c r="AA325"/>
      <c r="AB325"/>
      <c r="AC325"/>
      <c r="AD325"/>
      <c r="AE325"/>
      <c r="AF325"/>
      <c r="AG325"/>
    </row>
    <row r="326" spans="1:33" s="10" customFormat="1" ht="13" x14ac:dyDescent="0.25">
      <c r="A326" s="20"/>
      <c r="B326" s="164"/>
      <c r="C326"/>
      <c r="D326"/>
      <c r="E326"/>
      <c r="F326"/>
      <c r="G326"/>
      <c r="H326"/>
      <c r="I326" s="25"/>
      <c r="J326"/>
      <c r="K326"/>
      <c r="L326" s="12"/>
      <c r="N326" s="26"/>
      <c r="O326" s="26"/>
      <c r="U326"/>
      <c r="V326"/>
      <c r="W326"/>
      <c r="X326"/>
      <c r="Y326"/>
      <c r="Z326"/>
      <c r="AA326"/>
      <c r="AB326"/>
      <c r="AC326"/>
      <c r="AD326"/>
      <c r="AE326"/>
      <c r="AF326"/>
      <c r="AG326"/>
    </row>
    <row r="327" spans="1:33" s="10" customFormat="1" ht="13" x14ac:dyDescent="0.25">
      <c r="A327" s="20"/>
      <c r="B327"/>
      <c r="C327"/>
      <c r="D327"/>
      <c r="E327"/>
      <c r="F327" s="30"/>
      <c r="G327" s="25"/>
      <c r="H327"/>
      <c r="I327" s="25"/>
      <c r="J327"/>
      <c r="K327"/>
      <c r="L327" s="12"/>
      <c r="N327" s="26"/>
      <c r="O327" s="26"/>
      <c r="U327"/>
      <c r="V327"/>
      <c r="W327"/>
      <c r="X327"/>
      <c r="Y327"/>
      <c r="Z327"/>
      <c r="AA327"/>
      <c r="AB327"/>
      <c r="AC327"/>
      <c r="AD327"/>
      <c r="AE327"/>
      <c r="AF327"/>
      <c r="AG327"/>
    </row>
    <row r="328" spans="1:33" s="10" customFormat="1" ht="13" x14ac:dyDescent="0.25">
      <c r="A328" s="20"/>
      <c r="B328"/>
      <c r="C328"/>
      <c r="D328"/>
      <c r="E328"/>
      <c r="F328"/>
      <c r="G328"/>
      <c r="H328"/>
      <c r="I328" s="25"/>
      <c r="J328"/>
      <c r="K328"/>
      <c r="L328" s="12"/>
      <c r="N328" s="26"/>
      <c r="O328" s="26"/>
      <c r="U328"/>
      <c r="V328"/>
      <c r="W328"/>
      <c r="X328"/>
      <c r="Y328"/>
      <c r="Z328"/>
      <c r="AA328"/>
      <c r="AB328"/>
      <c r="AC328"/>
      <c r="AD328"/>
      <c r="AE328"/>
      <c r="AF328"/>
      <c r="AG328"/>
    </row>
    <row r="329" spans="1:33" s="10" customFormat="1" ht="13" x14ac:dyDescent="0.25">
      <c r="A329" s="20"/>
      <c r="B329"/>
      <c r="C329"/>
      <c r="D329" s="30"/>
      <c r="E329"/>
      <c r="F329"/>
      <c r="G329"/>
      <c r="H329"/>
      <c r="I329" s="25"/>
      <c r="J329"/>
      <c r="K329"/>
      <c r="L329" s="12"/>
      <c r="N329" s="26"/>
      <c r="O329" s="26"/>
      <c r="U329"/>
      <c r="V329"/>
      <c r="W329"/>
      <c r="X329"/>
      <c r="Y329"/>
      <c r="Z329"/>
      <c r="AA329"/>
      <c r="AB329"/>
      <c r="AC329"/>
      <c r="AD329"/>
      <c r="AE329"/>
      <c r="AF329"/>
      <c r="AG329"/>
    </row>
    <row r="330" spans="1:33" s="10" customFormat="1" ht="13" x14ac:dyDescent="0.25">
      <c r="A330" s="20"/>
      <c r="B330" s="22"/>
      <c r="C330" s="27"/>
      <c r="D330" s="30"/>
      <c r="E330" s="31"/>
      <c r="F330" s="30"/>
      <c r="G330" s="30"/>
      <c r="H330"/>
      <c r="I330"/>
      <c r="J330"/>
      <c r="K330"/>
      <c r="L330" s="12"/>
      <c r="N330" s="26"/>
      <c r="O330" s="26"/>
      <c r="U330"/>
      <c r="V330"/>
      <c r="W330"/>
      <c r="X330"/>
      <c r="Y330"/>
      <c r="Z330"/>
      <c r="AA330"/>
      <c r="AB330"/>
      <c r="AC330"/>
      <c r="AD330"/>
      <c r="AE330"/>
      <c r="AF330"/>
      <c r="AG330"/>
    </row>
    <row r="331" spans="1:33" s="10" customFormat="1" x14ac:dyDescent="0.25">
      <c r="A331"/>
      <c r="B331"/>
      <c r="C331"/>
      <c r="D331"/>
      <c r="E331"/>
      <c r="F331"/>
      <c r="G331"/>
      <c r="H331"/>
      <c r="I331"/>
      <c r="J331"/>
      <c r="K331"/>
      <c r="L331" s="12"/>
      <c r="N331" s="26"/>
      <c r="O331" s="26"/>
      <c r="U331"/>
      <c r="V331"/>
      <c r="W331"/>
      <c r="X331"/>
      <c r="Y331"/>
      <c r="Z331"/>
      <c r="AA331"/>
      <c r="AB331"/>
      <c r="AC331"/>
      <c r="AD331"/>
      <c r="AE331"/>
      <c r="AF331"/>
      <c r="AG331"/>
    </row>
    <row r="333" spans="1:33" s="10" customFormat="1" ht="12.75" customHeight="1" x14ac:dyDescent="0.25">
      <c r="A333" s="32"/>
      <c r="B333"/>
      <c r="C333"/>
      <c r="D333"/>
      <c r="E333"/>
      <c r="F333"/>
      <c r="G333"/>
      <c r="H333"/>
      <c r="I333"/>
      <c r="J333"/>
      <c r="K333"/>
      <c r="L333" s="12"/>
      <c r="U333"/>
      <c r="V333"/>
      <c r="W333"/>
      <c r="X333"/>
      <c r="Y333"/>
      <c r="Z333"/>
      <c r="AA333"/>
      <c r="AB333"/>
      <c r="AC333"/>
      <c r="AD333"/>
      <c r="AE333"/>
      <c r="AF333"/>
      <c r="AG333"/>
    </row>
    <row r="334" spans="1:33" s="10" customFormat="1" ht="12.75" customHeight="1" x14ac:dyDescent="0.25">
      <c r="A334" s="174"/>
      <c r="B334" s="175"/>
      <c r="C334" s="175"/>
      <c r="D334" s="175"/>
      <c r="E334" s="175"/>
      <c r="F334" s="175"/>
      <c r="G334" s="175"/>
      <c r="H334" s="175"/>
      <c r="I334" s="175"/>
      <c r="J334" s="175"/>
      <c r="K334" s="175"/>
      <c r="L334" s="175"/>
      <c r="U334"/>
      <c r="V334"/>
      <c r="W334"/>
      <c r="X334"/>
      <c r="Y334"/>
      <c r="Z334"/>
      <c r="AA334"/>
      <c r="AB334"/>
      <c r="AC334"/>
      <c r="AD334"/>
      <c r="AE334"/>
      <c r="AF334"/>
      <c r="AG334"/>
    </row>
    <row r="335" spans="1:33" x14ac:dyDescent="0.25">
      <c r="A335" s="175"/>
      <c r="B335" s="175"/>
      <c r="C335" s="175"/>
      <c r="D335" s="175"/>
      <c r="E335" s="175"/>
      <c r="F335" s="175"/>
      <c r="G335" s="175"/>
      <c r="H335" s="175"/>
      <c r="I335" s="175"/>
      <c r="J335" s="175"/>
      <c r="K335" s="175"/>
      <c r="L335" s="175"/>
    </row>
    <row r="336" spans="1:33" x14ac:dyDescent="0.25">
      <c r="A336" s="176"/>
      <c r="B336" s="176"/>
      <c r="C336" s="176"/>
      <c r="D336" s="176"/>
      <c r="E336" s="176"/>
      <c r="F336" s="176"/>
      <c r="G336" s="176"/>
      <c r="H336" s="176"/>
      <c r="I336" s="176"/>
      <c r="J336" s="176"/>
      <c r="K336" s="176"/>
      <c r="L336" s="176"/>
    </row>
    <row r="337" spans="1:33" x14ac:dyDescent="0.25">
      <c r="A337" s="176"/>
      <c r="B337" s="176"/>
      <c r="C337" s="176"/>
      <c r="D337" s="176"/>
      <c r="E337" s="176"/>
      <c r="F337" s="176"/>
      <c r="G337" s="176"/>
      <c r="H337" s="176"/>
      <c r="I337" s="176"/>
      <c r="J337" s="176"/>
      <c r="K337" s="176"/>
      <c r="L337" s="176"/>
    </row>
    <row r="338" spans="1:33" x14ac:dyDescent="0.25">
      <c r="A338" s="176"/>
      <c r="B338" s="176"/>
      <c r="C338" s="176"/>
      <c r="D338" s="176"/>
      <c r="E338" s="176"/>
      <c r="F338" s="176"/>
      <c r="G338" s="176"/>
      <c r="H338" s="176"/>
      <c r="I338" s="176"/>
      <c r="J338" s="176"/>
      <c r="K338" s="176"/>
      <c r="L338" s="176"/>
    </row>
    <row r="340" spans="1:33" s="10" customFormat="1" ht="12.75" customHeight="1" x14ac:dyDescent="0.25">
      <c r="A340"/>
      <c r="B340"/>
      <c r="C340"/>
      <c r="D340"/>
      <c r="E340"/>
      <c r="F340"/>
      <c r="G340"/>
      <c r="H340"/>
      <c r="I340"/>
      <c r="J340"/>
      <c r="K340"/>
      <c r="L340" s="12"/>
      <c r="U340"/>
      <c r="V340"/>
      <c r="W340"/>
      <c r="X340"/>
      <c r="Y340"/>
      <c r="Z340"/>
      <c r="AA340"/>
      <c r="AB340"/>
      <c r="AC340"/>
      <c r="AD340"/>
      <c r="AE340"/>
      <c r="AF340"/>
      <c r="AG340"/>
    </row>
    <row r="341" spans="1:33" x14ac:dyDescent="0.25">
      <c r="G341" s="33"/>
      <c r="I341" s="12"/>
      <c r="J341" s="44"/>
    </row>
    <row r="343" spans="1:33" x14ac:dyDescent="0.25">
      <c r="D343" s="33"/>
      <c r="E343" s="50"/>
      <c r="G343" s="33"/>
    </row>
    <row r="345" spans="1:33" x14ac:dyDescent="0.25">
      <c r="J345" s="44"/>
    </row>
    <row r="347" spans="1:33" x14ac:dyDescent="0.25">
      <c r="D347" s="33"/>
      <c r="E347" s="50"/>
      <c r="G347" s="33"/>
    </row>
    <row r="348" spans="1:33" x14ac:dyDescent="0.25">
      <c r="H348" s="34"/>
    </row>
    <row r="349" spans="1:33" x14ac:dyDescent="0.25">
      <c r="E349" s="45"/>
    </row>
    <row r="351" spans="1:33" x14ac:dyDescent="0.25">
      <c r="F351" s="45"/>
    </row>
    <row r="352" spans="1:33" x14ac:dyDescent="0.25">
      <c r="D352" s="33"/>
      <c r="L352" s="46"/>
    </row>
    <row r="353" spans="1:33" x14ac:dyDescent="0.25">
      <c r="D353" s="33"/>
      <c r="E353" s="44"/>
    </row>
    <row r="354" spans="1:33" ht="13" x14ac:dyDescent="0.25">
      <c r="B354" s="22"/>
      <c r="E354" s="48"/>
    </row>
    <row r="355" spans="1:33" x14ac:dyDescent="0.25">
      <c r="D355" s="45"/>
      <c r="E355" s="47"/>
      <c r="G355" s="45"/>
    </row>
    <row r="357" spans="1:33" ht="12.75" customHeight="1" x14ac:dyDescent="0.25">
      <c r="B357" s="22"/>
    </row>
    <row r="358" spans="1:33" x14ac:dyDescent="0.25">
      <c r="D358" s="34"/>
      <c r="E358" s="50"/>
      <c r="G358" s="34"/>
    </row>
    <row r="362" spans="1:33" s="10" customFormat="1" ht="12.75" customHeight="1" x14ac:dyDescent="0.25">
      <c r="A362"/>
      <c r="B362"/>
      <c r="C362"/>
      <c r="D362"/>
      <c r="E362"/>
      <c r="F362"/>
      <c r="G362"/>
      <c r="H362"/>
      <c r="I362"/>
      <c r="J362"/>
      <c r="K362"/>
      <c r="L362" s="12"/>
      <c r="U362"/>
      <c r="V362"/>
      <c r="W362"/>
      <c r="X362"/>
      <c r="Y362"/>
      <c r="Z362"/>
      <c r="AA362"/>
      <c r="AB362"/>
      <c r="AC362"/>
      <c r="AD362"/>
      <c r="AE362"/>
      <c r="AF362"/>
      <c r="AG362"/>
    </row>
    <row r="371" spans="1:33" s="10" customFormat="1" ht="12.75" customHeight="1" x14ac:dyDescent="0.25">
      <c r="A371"/>
      <c r="B371"/>
      <c r="C371"/>
      <c r="D371"/>
      <c r="E371"/>
      <c r="F371"/>
      <c r="G371"/>
      <c r="H371"/>
      <c r="I371"/>
      <c r="J371"/>
      <c r="K371"/>
      <c r="L371" s="12"/>
      <c r="U371"/>
      <c r="V371"/>
      <c r="W371"/>
      <c r="X371"/>
      <c r="Y371"/>
      <c r="Z371"/>
      <c r="AA371"/>
      <c r="AB371"/>
      <c r="AC371"/>
      <c r="AD371"/>
      <c r="AE371"/>
      <c r="AF371"/>
      <c r="AG371"/>
    </row>
    <row r="372" spans="1:33" s="10" customFormat="1" x14ac:dyDescent="0.25">
      <c r="A372"/>
      <c r="B372"/>
      <c r="C372"/>
      <c r="D372"/>
      <c r="E372"/>
      <c r="F372"/>
      <c r="G372"/>
      <c r="H372"/>
      <c r="I372"/>
      <c r="J372"/>
      <c r="K372"/>
      <c r="L372" s="12"/>
      <c r="U372"/>
      <c r="V372"/>
      <c r="W372"/>
      <c r="X372"/>
      <c r="Y372"/>
      <c r="Z372"/>
      <c r="AA372"/>
      <c r="AB372"/>
      <c r="AC372"/>
      <c r="AD372"/>
      <c r="AE372"/>
      <c r="AF372"/>
      <c r="AG372"/>
    </row>
    <row r="373" spans="1:33" s="10" customFormat="1" x14ac:dyDescent="0.25">
      <c r="A373"/>
      <c r="B373"/>
      <c r="C373"/>
      <c r="D373"/>
      <c r="E373"/>
      <c r="F373"/>
      <c r="G373"/>
      <c r="H373"/>
      <c r="I373"/>
      <c r="J373"/>
      <c r="K373"/>
      <c r="L373" s="12"/>
      <c r="U373"/>
      <c r="V373"/>
      <c r="W373"/>
      <c r="X373"/>
      <c r="Y373"/>
      <c r="Z373"/>
      <c r="AA373"/>
      <c r="AB373"/>
      <c r="AC373"/>
      <c r="AD373"/>
      <c r="AE373"/>
      <c r="AF373"/>
      <c r="AG373"/>
    </row>
    <row r="374" spans="1:33" s="10" customFormat="1" x14ac:dyDescent="0.25">
      <c r="A374"/>
      <c r="B374"/>
      <c r="C374"/>
      <c r="D374"/>
      <c r="E374"/>
      <c r="F374"/>
      <c r="G374"/>
      <c r="H374"/>
      <c r="I374"/>
      <c r="J374"/>
      <c r="K374"/>
      <c r="L374" s="12"/>
      <c r="U374"/>
      <c r="V374"/>
      <c r="W374"/>
      <c r="X374"/>
      <c r="Y374"/>
      <c r="Z374"/>
      <c r="AA374"/>
      <c r="AB374"/>
      <c r="AC374"/>
      <c r="AD374"/>
      <c r="AE374"/>
      <c r="AF374"/>
      <c r="AG374"/>
    </row>
    <row r="375" spans="1:33" s="10" customFormat="1" ht="12.75" customHeight="1" x14ac:dyDescent="0.25">
      <c r="A375"/>
      <c r="B375"/>
      <c r="C375"/>
      <c r="D375"/>
      <c r="E375"/>
      <c r="F375"/>
      <c r="G375"/>
      <c r="H375"/>
      <c r="I375"/>
      <c r="J375"/>
      <c r="K375"/>
      <c r="L375" s="12"/>
      <c r="U375"/>
      <c r="V375"/>
      <c r="W375"/>
      <c r="X375"/>
      <c r="Y375"/>
      <c r="Z375"/>
      <c r="AA375"/>
      <c r="AB375"/>
      <c r="AC375"/>
      <c r="AD375"/>
      <c r="AE375"/>
      <c r="AF375"/>
      <c r="AG375"/>
    </row>
    <row r="377" spans="1:33" s="10" customFormat="1" ht="12.75" customHeight="1" x14ac:dyDescent="0.25">
      <c r="A377"/>
      <c r="B377"/>
      <c r="C377"/>
      <c r="D377"/>
      <c r="E377"/>
      <c r="F377"/>
      <c r="G377"/>
      <c r="H377"/>
      <c r="I377"/>
      <c r="J377"/>
      <c r="K377"/>
      <c r="L377" s="12"/>
      <c r="U377"/>
      <c r="V377"/>
      <c r="W377"/>
      <c r="X377"/>
      <c r="Y377"/>
      <c r="Z377"/>
      <c r="AA377"/>
      <c r="AB377"/>
      <c r="AC377"/>
      <c r="AD377"/>
      <c r="AE377"/>
      <c r="AF377"/>
      <c r="AG377"/>
    </row>
    <row r="379" spans="1:33" s="10" customFormat="1" ht="15" customHeight="1" x14ac:dyDescent="0.25">
      <c r="A379"/>
      <c r="B379"/>
      <c r="C379"/>
      <c r="D379"/>
      <c r="E379"/>
      <c r="F379"/>
      <c r="G379"/>
      <c r="H379"/>
      <c r="I379"/>
      <c r="J379"/>
      <c r="K379"/>
      <c r="L379" s="12"/>
      <c r="U379"/>
      <c r="V379"/>
      <c r="W379"/>
      <c r="X379"/>
      <c r="Y379"/>
      <c r="Z379"/>
      <c r="AA379"/>
      <c r="AB379"/>
      <c r="AC379"/>
      <c r="AD379"/>
      <c r="AE379"/>
      <c r="AF379"/>
      <c r="AG379"/>
    </row>
    <row r="380" spans="1:33" s="10" customFormat="1" ht="12.75" customHeight="1" x14ac:dyDescent="0.25">
      <c r="A380"/>
      <c r="B380"/>
      <c r="C380"/>
      <c r="D380"/>
      <c r="E380"/>
      <c r="F380"/>
      <c r="G380"/>
      <c r="H380"/>
      <c r="I380"/>
      <c r="J380"/>
      <c r="K380"/>
      <c r="L380" s="12"/>
      <c r="U380"/>
      <c r="V380"/>
      <c r="W380"/>
      <c r="X380"/>
      <c r="Y380"/>
      <c r="Z380"/>
      <c r="AA380"/>
      <c r="AB380"/>
      <c r="AC380"/>
      <c r="AD380"/>
      <c r="AE380"/>
      <c r="AF380"/>
      <c r="AG380"/>
    </row>
    <row r="381" spans="1:33" s="10" customFormat="1" ht="12.75" customHeight="1" x14ac:dyDescent="0.25">
      <c r="A381"/>
      <c r="B381"/>
      <c r="C381"/>
      <c r="D381"/>
      <c r="E381"/>
      <c r="F381"/>
      <c r="G381"/>
      <c r="H381"/>
      <c r="I381"/>
      <c r="J381"/>
      <c r="K381"/>
      <c r="L381" s="12"/>
      <c r="U381"/>
      <c r="V381"/>
      <c r="W381"/>
      <c r="X381"/>
      <c r="Y381"/>
      <c r="Z381"/>
      <c r="AA381"/>
      <c r="AB381"/>
      <c r="AC381"/>
      <c r="AD381"/>
      <c r="AE381"/>
      <c r="AF381"/>
      <c r="AG381"/>
    </row>
    <row r="385" spans="1:33" s="10" customFormat="1" x14ac:dyDescent="0.25">
      <c r="A385"/>
      <c r="B385"/>
      <c r="C385"/>
      <c r="D385"/>
      <c r="E385"/>
      <c r="F385"/>
      <c r="G385"/>
      <c r="H385"/>
      <c r="I385"/>
      <c r="J385"/>
      <c r="K385"/>
      <c r="L385" s="12"/>
      <c r="M385" s="11"/>
      <c r="U385"/>
      <c r="V385"/>
      <c r="W385"/>
      <c r="X385"/>
      <c r="Y385"/>
      <c r="Z385"/>
      <c r="AA385"/>
      <c r="AB385"/>
      <c r="AC385"/>
      <c r="AD385"/>
      <c r="AE385"/>
      <c r="AF385"/>
      <c r="AG385"/>
    </row>
    <row r="386" spans="1:33" s="10" customFormat="1" ht="12.75" customHeight="1" x14ac:dyDescent="0.25">
      <c r="A386"/>
      <c r="B386"/>
      <c r="C386"/>
      <c r="D386"/>
      <c r="E386"/>
      <c r="F386"/>
      <c r="G386"/>
      <c r="H386"/>
      <c r="I386"/>
      <c r="J386"/>
      <c r="K386"/>
      <c r="L386" s="12"/>
      <c r="M386" s="11"/>
      <c r="U386"/>
      <c r="V386"/>
      <c r="W386"/>
      <c r="X386"/>
      <c r="Y386"/>
      <c r="Z386"/>
      <c r="AA386"/>
      <c r="AB386"/>
      <c r="AC386"/>
      <c r="AD386"/>
      <c r="AE386"/>
      <c r="AF386"/>
      <c r="AG386"/>
    </row>
    <row r="389" spans="1:33" s="10" customFormat="1" ht="12.75" customHeight="1" x14ac:dyDescent="0.25">
      <c r="A389"/>
      <c r="B389"/>
      <c r="C389"/>
      <c r="D389"/>
      <c r="E389"/>
      <c r="F389"/>
      <c r="G389"/>
      <c r="H389"/>
      <c r="I389"/>
      <c r="J389"/>
      <c r="K389"/>
      <c r="L389" s="12"/>
      <c r="U389"/>
      <c r="V389"/>
      <c r="W389"/>
      <c r="X389"/>
      <c r="Y389"/>
      <c r="Z389"/>
      <c r="AA389"/>
      <c r="AB389"/>
      <c r="AC389"/>
      <c r="AD389"/>
      <c r="AE389"/>
      <c r="AF389"/>
      <c r="AG389"/>
    </row>
    <row r="391" spans="1:33" ht="12.75" customHeight="1" x14ac:dyDescent="0.25"/>
    <row r="393" spans="1:33" ht="25.5" customHeight="1" x14ac:dyDescent="0.25"/>
    <row r="394" spans="1:33" ht="25.5" customHeight="1" x14ac:dyDescent="0.25"/>
    <row r="395" spans="1:33" ht="12.75" customHeight="1" x14ac:dyDescent="0.25"/>
    <row r="403" ht="25.5" customHeight="1" x14ac:dyDescent="0.25"/>
    <row r="404" ht="25.5" customHeight="1" x14ac:dyDescent="0.25"/>
    <row r="409" ht="12.75" customHeight="1" x14ac:dyDescent="0.25"/>
    <row r="413" ht="38.25" customHeight="1" x14ac:dyDescent="0.25"/>
    <row r="414" ht="12.75" customHeight="1" x14ac:dyDescent="0.25"/>
    <row r="418" ht="12.75" customHeight="1" x14ac:dyDescent="0.25"/>
    <row r="419" ht="25.5" customHeight="1" x14ac:dyDescent="0.25"/>
    <row r="420" ht="25.5" customHeight="1" x14ac:dyDescent="0.25"/>
    <row r="434" ht="12.75" customHeight="1" x14ac:dyDescent="0.25"/>
    <row r="436" ht="38.25" customHeight="1" x14ac:dyDescent="0.25"/>
    <row r="445" ht="25.5" customHeight="1" x14ac:dyDescent="0.25"/>
    <row r="446" ht="25.5" customHeight="1" x14ac:dyDescent="0.25"/>
    <row r="450" ht="25.5" customHeight="1" x14ac:dyDescent="0.25"/>
    <row r="451" ht="38.25" customHeight="1" x14ac:dyDescent="0.25"/>
    <row r="452" ht="12.75" customHeight="1" x14ac:dyDescent="0.25"/>
    <row r="459" ht="25.5" customHeight="1" x14ac:dyDescent="0.25"/>
    <row r="460" ht="25.5" customHeight="1" x14ac:dyDescent="0.25"/>
    <row r="464" ht="25.5" customHeight="1" x14ac:dyDescent="0.25"/>
    <row r="465" ht="38.25" customHeight="1" x14ac:dyDescent="0.25"/>
    <row r="474" ht="25.5" customHeight="1" x14ac:dyDescent="0.25"/>
    <row r="475" ht="25.5" customHeight="1" x14ac:dyDescent="0.25"/>
    <row r="480" ht="12.75" customHeight="1" x14ac:dyDescent="0.25"/>
    <row r="502" ht="12.75" customHeight="1" x14ac:dyDescent="0.25"/>
    <row r="509" ht="12.75" customHeight="1" x14ac:dyDescent="0.25"/>
    <row r="514" ht="12.75" customHeight="1" x14ac:dyDescent="0.25"/>
    <row r="522" ht="12.75" customHeight="1" x14ac:dyDescent="0.25"/>
    <row r="530" ht="12.75" customHeight="1" x14ac:dyDescent="0.25"/>
    <row r="534" ht="12.75" customHeight="1" x14ac:dyDescent="0.25"/>
    <row r="535" ht="12.75" customHeight="1" x14ac:dyDescent="0.25"/>
    <row r="550" ht="25.5" customHeight="1" x14ac:dyDescent="0.25"/>
    <row r="551" ht="25.5" customHeight="1" x14ac:dyDescent="0.25"/>
    <row r="555" ht="12.75" customHeight="1" x14ac:dyDescent="0.25"/>
    <row r="575" ht="12.75" customHeight="1" x14ac:dyDescent="0.25"/>
    <row r="581" spans="21:24" x14ac:dyDescent="0.25">
      <c r="U581" s="51"/>
      <c r="V581" s="51"/>
      <c r="W581" s="51"/>
      <c r="X581" s="51"/>
    </row>
    <row r="582" spans="21:24" x14ac:dyDescent="0.25">
      <c r="U582" s="51"/>
      <c r="V582" s="51"/>
      <c r="W582" s="51"/>
      <c r="X582" s="51"/>
    </row>
    <row r="583" spans="21:24" x14ac:dyDescent="0.25">
      <c r="U583" s="51"/>
      <c r="V583" s="51"/>
      <c r="W583" s="51"/>
      <c r="X583" s="51"/>
    </row>
    <row r="584" spans="21:24" x14ac:dyDescent="0.25">
      <c r="U584" s="51"/>
      <c r="V584" s="51"/>
      <c r="W584" s="51"/>
      <c r="X584" s="51"/>
    </row>
    <row r="588" spans="21:24" ht="12.75" customHeight="1" x14ac:dyDescent="0.25"/>
    <row r="589" spans="21:24" ht="12.75" customHeight="1" x14ac:dyDescent="0.25"/>
    <row r="594" ht="12.75" customHeight="1" x14ac:dyDescent="0.25"/>
    <row r="614" spans="21:32" ht="12.75" customHeight="1" x14ac:dyDescent="0.25"/>
    <row r="624" spans="21:32" x14ac:dyDescent="0.25">
      <c r="U624" s="33"/>
      <c r="V624" s="33"/>
      <c r="W624" s="33"/>
      <c r="X624" s="33"/>
      <c r="Y624" s="33"/>
      <c r="Z624" s="33"/>
      <c r="AA624" s="33"/>
      <c r="AB624" s="33"/>
      <c r="AC624" s="33"/>
      <c r="AD624" s="33"/>
      <c r="AE624" s="33"/>
      <c r="AF624" s="33"/>
    </row>
    <row r="625" spans="21:32" x14ac:dyDescent="0.25">
      <c r="U625" s="33"/>
      <c r="V625" s="33"/>
      <c r="W625" s="33"/>
      <c r="X625" s="33"/>
      <c r="Y625" s="33"/>
      <c r="Z625" s="33"/>
      <c r="AB625" s="7"/>
      <c r="AC625" s="13"/>
      <c r="AD625" s="33"/>
      <c r="AE625" s="33"/>
      <c r="AF625" s="33"/>
    </row>
  </sheetData>
  <sheetProtection selectLockedCells="1" selectUnlockedCells="1"/>
  <mergeCells count="80">
    <mergeCell ref="B307:B308"/>
    <mergeCell ref="B325:B326"/>
    <mergeCell ref="A334:L338"/>
    <mergeCell ref="B289:B290"/>
    <mergeCell ref="G302:G303"/>
    <mergeCell ref="K302:K303"/>
    <mergeCell ref="L302:L303"/>
    <mergeCell ref="F305:H306"/>
    <mergeCell ref="I305:I306"/>
    <mergeCell ref="D269:E269"/>
    <mergeCell ref="A275:L276"/>
    <mergeCell ref="F284:H285"/>
    <mergeCell ref="I284:I285"/>
    <mergeCell ref="E287:G288"/>
    <mergeCell ref="H287:H288"/>
    <mergeCell ref="D267:E267"/>
    <mergeCell ref="F219:H219"/>
    <mergeCell ref="R225:T225"/>
    <mergeCell ref="J228:L229"/>
    <mergeCell ref="R229:T229"/>
    <mergeCell ref="D237:H238"/>
    <mergeCell ref="I237:I238"/>
    <mergeCell ref="K237:L238"/>
    <mergeCell ref="A241:L242"/>
    <mergeCell ref="B245:B246"/>
    <mergeCell ref="E251:H252"/>
    <mergeCell ref="I251:I252"/>
    <mergeCell ref="A261:L265"/>
    <mergeCell ref="J165:L166"/>
    <mergeCell ref="F166:G166"/>
    <mergeCell ref="E214:F214"/>
    <mergeCell ref="E170:H170"/>
    <mergeCell ref="E174:H174"/>
    <mergeCell ref="F178:I178"/>
    <mergeCell ref="F188:G188"/>
    <mergeCell ref="F189:H189"/>
    <mergeCell ref="I189:I190"/>
    <mergeCell ref="F190:H190"/>
    <mergeCell ref="E194:F194"/>
    <mergeCell ref="G194:G195"/>
    <mergeCell ref="E195:F195"/>
    <mergeCell ref="D198:E198"/>
    <mergeCell ref="A202:L204"/>
    <mergeCell ref="H121:H122"/>
    <mergeCell ref="I121:I122"/>
    <mergeCell ref="A133:L135"/>
    <mergeCell ref="A136:L137"/>
    <mergeCell ref="N169:O169"/>
    <mergeCell ref="F155:F156"/>
    <mergeCell ref="J155:L156"/>
    <mergeCell ref="F159:F160"/>
    <mergeCell ref="J159:L160"/>
    <mergeCell ref="F162:G162"/>
    <mergeCell ref="H162:H163"/>
    <mergeCell ref="J162:L163"/>
    <mergeCell ref="F163:G163"/>
    <mergeCell ref="N164:O164"/>
    <mergeCell ref="F165:G165"/>
    <mergeCell ref="H165:H166"/>
    <mergeCell ref="F150:G150"/>
    <mergeCell ref="D112:F112"/>
    <mergeCell ref="D114:F114"/>
    <mergeCell ref="D116:E116"/>
    <mergeCell ref="C121:C122"/>
    <mergeCell ref="D121:D122"/>
    <mergeCell ref="E121:E122"/>
    <mergeCell ref="F121:F122"/>
    <mergeCell ref="G121:G122"/>
    <mergeCell ref="Y49:AA51"/>
    <mergeCell ref="C63:I63"/>
    <mergeCell ref="A67:L69"/>
    <mergeCell ref="E95:F95"/>
    <mergeCell ref="F98:J98"/>
    <mergeCell ref="F102:J102"/>
    <mergeCell ref="A6:L9"/>
    <mergeCell ref="A22:C23"/>
    <mergeCell ref="D22:D23"/>
    <mergeCell ref="E22:E23"/>
    <mergeCell ref="F22:F23"/>
    <mergeCell ref="A34:C34"/>
  </mergeCells>
  <conditionalFormatting sqref="I150:I151">
    <cfRule type="cellIs" dxfId="1" priority="1" operator="equal">
      <formula>"fails"</formula>
    </cfRule>
    <cfRule type="cellIs" dxfId="0" priority="2" operator="equal">
      <formula>"ok"</formula>
    </cfRule>
  </conditionalFormatting>
  <dataValidations count="1">
    <dataValidation type="list" allowBlank="1" showInputMessage="1" showErrorMessage="1" sqref="E13" xr:uid="{00000000-0002-0000-0100-000000000000}">
      <formula1>Material</formula1>
    </dataValidation>
  </dataValidations>
  <pageMargins left="0.7" right="0.7" top="0.75" bottom="0.75" header="0.3" footer="0.3"/>
  <pageSetup scale="80" orientation="portrait" horizontalDpi="1200" verticalDpi="1200" r:id="rId1"/>
  <rowBreaks count="4" manualBreakCount="4">
    <brk id="63" max="11" man="1"/>
    <brk id="130" max="11" man="1"/>
    <brk id="222" max="11" man="1"/>
    <brk id="309"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Expansion Device 0-4 in</vt:lpstr>
      <vt:lpstr>ARCHIVE Exp. Device 0-4 in </vt:lpstr>
      <vt:lpstr>'ARCHIVE Exp. Device 0-4 in '!Material</vt:lpstr>
      <vt:lpstr>Material</vt:lpstr>
      <vt:lpstr>'ARCHIVE Exp. Device 0-4 in '!Print_Area</vt:lpstr>
      <vt:lpstr>'Expansion Device 0-4 in'!Print_Area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Inna Pushkarova</dc:creator>
  <cp:lastModifiedBy>Abraham, Sam</cp:lastModifiedBy>
  <cp:lastPrinted>2024-02-27T21:51:20Z</cp:lastPrinted>
  <dcterms:created xsi:type="dcterms:W3CDTF">2016-03-24T16:05:18Z</dcterms:created>
  <dcterms:modified xsi:type="dcterms:W3CDTF">2025-04-24T03:32:09Z</dcterms:modified>
  <dc:language>English</dc:language>
</cp:coreProperties>
</file>