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555" windowWidth="15825" windowHeight="10980" activeTab="1"/>
  </bookViews>
  <sheets>
    <sheet name="Segment 1" sheetId="1" r:id="rId1"/>
    <sheet name="Segment 2" sheetId="2" r:id="rId2"/>
    <sheet name="Segment 3" sheetId="3" r:id="rId3"/>
    <sheet name="Segment 4" sheetId="4" r:id="rId4"/>
  </sheets>
  <definedNames>
    <definedName name="_xlnm.Print_Area" localSheetId="0">'Segment 1'!$A$1:$H$212</definedName>
    <definedName name="_xlnm.Print_Area" localSheetId="1">'Segment 2'!$A$1:$H$147</definedName>
    <definedName name="_xlnm.Print_Area" localSheetId="2">'Segment 3'!$A$1:$H$294</definedName>
  </definedNames>
  <calcPr fullCalcOnLoad="1"/>
</workbook>
</file>

<file path=xl/sharedStrings.xml><?xml version="1.0" encoding="utf-8"?>
<sst xmlns="http://schemas.openxmlformats.org/spreadsheetml/2006/main" count="1733" uniqueCount="873">
  <si>
    <t>PointNo.</t>
  </si>
  <si>
    <t>Northing(Y)</t>
  </si>
  <si>
    <t>Easting(X)</t>
  </si>
  <si>
    <t>Segment 3 Pothole Table</t>
  </si>
  <si>
    <t>Ground Elevation</t>
  </si>
  <si>
    <t>Top of Utility Elevation</t>
  </si>
  <si>
    <t>Invert of Utility Elevation</t>
  </si>
  <si>
    <t>Location</t>
  </si>
  <si>
    <t>Mark Dabling/Rockrimmon</t>
  </si>
  <si>
    <t>Corporate Drive</t>
  </si>
  <si>
    <t>UPRR</t>
  </si>
  <si>
    <t>PH-208</t>
  </si>
  <si>
    <t>PH-207</t>
  </si>
  <si>
    <t>PH-206</t>
  </si>
  <si>
    <t>PH-204</t>
  </si>
  <si>
    <t>PH-203</t>
  </si>
  <si>
    <t>PH-202</t>
  </si>
  <si>
    <t>PH-201</t>
  </si>
  <si>
    <t>PH-205</t>
  </si>
  <si>
    <t>PH-209</t>
  </si>
  <si>
    <t>PH-210</t>
  </si>
  <si>
    <t>Nevada</t>
  </si>
  <si>
    <t>Pulpit Rock</t>
  </si>
  <si>
    <t>PH-001</t>
  </si>
  <si>
    <t>PH-002</t>
  </si>
  <si>
    <t>PH-006</t>
  </si>
  <si>
    <t>PH-048b</t>
  </si>
  <si>
    <t>PH-048c</t>
  </si>
  <si>
    <t>PH-048d</t>
  </si>
  <si>
    <t>PH-054b</t>
  </si>
  <si>
    <t>PH-055a</t>
  </si>
  <si>
    <t>PH-055b</t>
  </si>
  <si>
    <t xml:space="preserve">PH-055c </t>
  </si>
  <si>
    <t>PH-055d</t>
  </si>
  <si>
    <t>PH-056a</t>
  </si>
  <si>
    <t>PH-056c</t>
  </si>
  <si>
    <t>PH-056d</t>
  </si>
  <si>
    <t>PH-056g</t>
  </si>
  <si>
    <t>PH-056h</t>
  </si>
  <si>
    <t>PH-056i</t>
  </si>
  <si>
    <t>PH-059</t>
  </si>
  <si>
    <t>PH-060d</t>
  </si>
  <si>
    <t>PH-060g</t>
  </si>
  <si>
    <t>PH-062c</t>
  </si>
  <si>
    <t>PH-062d</t>
  </si>
  <si>
    <t>PH-062e</t>
  </si>
  <si>
    <t>PH-063</t>
  </si>
  <si>
    <t>PH-063a</t>
  </si>
  <si>
    <t>PH-063b</t>
  </si>
  <si>
    <t xml:space="preserve">PH-063c </t>
  </si>
  <si>
    <t xml:space="preserve">PH-063d </t>
  </si>
  <si>
    <t>PH-063e</t>
  </si>
  <si>
    <t>PH-063f</t>
  </si>
  <si>
    <t>PH-064a</t>
  </si>
  <si>
    <t xml:space="preserve">PH-064b </t>
  </si>
  <si>
    <t xml:space="preserve">PH-064c </t>
  </si>
  <si>
    <t>PH-064d</t>
  </si>
  <si>
    <t>PH-066</t>
  </si>
  <si>
    <t>PH-066a</t>
  </si>
  <si>
    <t>PH-066b</t>
  </si>
  <si>
    <t>PH-067</t>
  </si>
  <si>
    <t>PH-067a</t>
  </si>
  <si>
    <t>PH-067b</t>
  </si>
  <si>
    <t>PH-068</t>
  </si>
  <si>
    <t>PH-070</t>
  </si>
  <si>
    <t>PH-071</t>
  </si>
  <si>
    <t>PH-072</t>
  </si>
  <si>
    <t>PH-073</t>
  </si>
  <si>
    <t>PH-027</t>
  </si>
  <si>
    <t>PH-028</t>
  </si>
  <si>
    <t>PH-029</t>
  </si>
  <si>
    <t>PH-026</t>
  </si>
  <si>
    <t>PH-025</t>
  </si>
  <si>
    <t>PH-024</t>
  </si>
  <si>
    <t>PH-023</t>
  </si>
  <si>
    <t>PH-022</t>
  </si>
  <si>
    <t>PH-021</t>
  </si>
  <si>
    <t>PH-020</t>
  </si>
  <si>
    <t>PH-019</t>
  </si>
  <si>
    <t>PH-018</t>
  </si>
  <si>
    <t>PH-017</t>
  </si>
  <si>
    <t>PH-016</t>
  </si>
  <si>
    <t>PH-015</t>
  </si>
  <si>
    <t>PH-014</t>
  </si>
  <si>
    <t>PH-012</t>
  </si>
  <si>
    <t>PH-011</t>
  </si>
  <si>
    <t>PH-010</t>
  </si>
  <si>
    <t>PH-009</t>
  </si>
  <si>
    <t>PH-008</t>
  </si>
  <si>
    <t>PH-007</t>
  </si>
  <si>
    <t>PH-030</t>
  </si>
  <si>
    <t>PH-031</t>
  </si>
  <si>
    <t>PH-033</t>
  </si>
  <si>
    <t>PH-034</t>
  </si>
  <si>
    <t>PH-035</t>
  </si>
  <si>
    <t>PH-036</t>
  </si>
  <si>
    <t>PH-037</t>
  </si>
  <si>
    <t>PH-038</t>
  </si>
  <si>
    <t>PH-039</t>
  </si>
  <si>
    <t>PH-040</t>
  </si>
  <si>
    <t>PH-041</t>
  </si>
  <si>
    <t>PH-042</t>
  </si>
  <si>
    <t>PH-043</t>
  </si>
  <si>
    <t>PH-044</t>
  </si>
  <si>
    <t>PH-045</t>
  </si>
  <si>
    <t>PH-046</t>
  </si>
  <si>
    <t>PH-047</t>
  </si>
  <si>
    <t>PH-048</t>
  </si>
  <si>
    <t>PH-048a</t>
  </si>
  <si>
    <t>PH-049</t>
  </si>
  <si>
    <t>PH-051</t>
  </si>
  <si>
    <t>PH-052</t>
  </si>
  <si>
    <t>PH-053</t>
  </si>
  <si>
    <t>PH-054</t>
  </si>
  <si>
    <t>PH-054a</t>
  </si>
  <si>
    <t>PH-013</t>
  </si>
  <si>
    <t>PH-055</t>
  </si>
  <si>
    <t>PH-057</t>
  </si>
  <si>
    <t>PH-058</t>
  </si>
  <si>
    <t>PH-060</t>
  </si>
  <si>
    <t>PH-061</t>
  </si>
  <si>
    <t>PH-062</t>
  </si>
  <si>
    <t>PH-064</t>
  </si>
  <si>
    <t>PH-C</t>
  </si>
  <si>
    <t>FO ESP 42"T 48"B PH C</t>
  </si>
  <si>
    <t>PH-C1</t>
  </si>
  <si>
    <t>PH-D</t>
  </si>
  <si>
    <t>PH-E</t>
  </si>
  <si>
    <t>PH-F</t>
  </si>
  <si>
    <t>PH-I</t>
  </si>
  <si>
    <t>PH-J</t>
  </si>
  <si>
    <t>PH-L</t>
  </si>
  <si>
    <t>PH-M</t>
  </si>
  <si>
    <t>PH-N</t>
  </si>
  <si>
    <t>PH-O</t>
  </si>
  <si>
    <t>PH-P</t>
  </si>
  <si>
    <t>PH-Q</t>
  </si>
  <si>
    <t>PH-R</t>
  </si>
  <si>
    <t>PH-S</t>
  </si>
  <si>
    <t>PH-T</t>
  </si>
  <si>
    <t>PH-U</t>
  </si>
  <si>
    <t>PH-V</t>
  </si>
  <si>
    <t>PH-W</t>
  </si>
  <si>
    <t>PH-X</t>
  </si>
  <si>
    <t xml:space="preserve">GAS 53"T 63"B </t>
  </si>
  <si>
    <t>FO SPRINT 64"T 66"B</t>
  </si>
  <si>
    <t>ELEC CON 60"T 66"B - 50"T 56"B   2-6"CONDUIT</t>
  </si>
  <si>
    <t>GAS 55"T 65"B 10"LN</t>
  </si>
  <si>
    <t>GAS 51"T 61"B</t>
  </si>
  <si>
    <t>GAS 97"T 107"B</t>
  </si>
  <si>
    <t xml:space="preserve">ELEC CROSS 50"T 53"B   H20  73"T 85"B </t>
  </si>
  <si>
    <t>FO QWEST 37"T 42"B</t>
  </si>
  <si>
    <t xml:space="preserve">FO ICG 27"T 34"B ENCASED </t>
  </si>
  <si>
    <t>PH-074</t>
  </si>
  <si>
    <t>PH-078</t>
  </si>
  <si>
    <t>PH-079</t>
  </si>
  <si>
    <t>PH-080</t>
  </si>
  <si>
    <t>PH-068a</t>
  </si>
  <si>
    <t>PH-048e</t>
  </si>
  <si>
    <t>Mark Dabling</t>
  </si>
  <si>
    <t>PH-062b</t>
  </si>
  <si>
    <t>NOT USED</t>
  </si>
  <si>
    <t>PH-062a</t>
  </si>
  <si>
    <t>PH-081</t>
  </si>
  <si>
    <t>PH-082</t>
  </si>
  <si>
    <t>PH-083</t>
  </si>
  <si>
    <t>PH-007d</t>
  </si>
  <si>
    <t>PH-007c</t>
  </si>
  <si>
    <t>PH-007a</t>
  </si>
  <si>
    <t>PH-007b</t>
  </si>
  <si>
    <t>PH-050</t>
  </si>
  <si>
    <t>PH-065</t>
  </si>
  <si>
    <t>PH-069</t>
  </si>
  <si>
    <t>PH-075</t>
  </si>
  <si>
    <t>PH-076</t>
  </si>
  <si>
    <t>PH-077</t>
  </si>
  <si>
    <t>PH-003</t>
  </si>
  <si>
    <t>PH-004</t>
  </si>
  <si>
    <t>PH-005</t>
  </si>
  <si>
    <t>Mark Dabling-North</t>
  </si>
  <si>
    <t>PH-100</t>
  </si>
  <si>
    <t>PH-101</t>
  </si>
  <si>
    <t>PH-102</t>
  </si>
  <si>
    <t>PH-103</t>
  </si>
  <si>
    <t>PH-104</t>
  </si>
  <si>
    <t>PH-105</t>
  </si>
  <si>
    <t>PH-106</t>
  </si>
  <si>
    <t>PH-107</t>
  </si>
  <si>
    <t>PH-108</t>
  </si>
  <si>
    <t>PH-109</t>
  </si>
  <si>
    <t>PH-110</t>
  </si>
  <si>
    <t>PH-111</t>
  </si>
  <si>
    <t>PH-112</t>
  </si>
  <si>
    <t>PH-113</t>
  </si>
  <si>
    <t>PH-114</t>
  </si>
  <si>
    <t>PH-084</t>
  </si>
  <si>
    <t>PH-085</t>
  </si>
  <si>
    <t>PH-086</t>
  </si>
  <si>
    <t>PH-087</t>
  </si>
  <si>
    <t>PH-088</t>
  </si>
  <si>
    <t>PH-089</t>
  </si>
  <si>
    <t>PH-090</t>
  </si>
  <si>
    <t>PH-091</t>
  </si>
  <si>
    <t>PH-092</t>
  </si>
  <si>
    <t>PH-093</t>
  </si>
  <si>
    <t>PH-094</t>
  </si>
  <si>
    <t>PH-095</t>
  </si>
  <si>
    <t>PH-096</t>
  </si>
  <si>
    <t>PH-097</t>
  </si>
  <si>
    <t>PH-098</t>
  </si>
  <si>
    <t>PH-099</t>
  </si>
  <si>
    <t>FO</t>
  </si>
  <si>
    <t>FO 50"T</t>
  </si>
  <si>
    <t>FO 39"T</t>
  </si>
  <si>
    <t>FO 54"T</t>
  </si>
  <si>
    <t xml:space="preserve">FO ICG </t>
  </si>
  <si>
    <t>FO 51"T</t>
  </si>
  <si>
    <t>FO 71"T</t>
  </si>
  <si>
    <t>FO 43"T</t>
  </si>
  <si>
    <t>FO SPRINT</t>
  </si>
  <si>
    <t>FO QWEST/MCI STEEL ENCASED</t>
  </si>
  <si>
    <t xml:space="preserve">FO SPRINT 42"T 46"B   FO ESP 25"T 29"B - 14"T 16"B </t>
  </si>
  <si>
    <t xml:space="preserve">FO SPRINT 53"T 57"B </t>
  </si>
  <si>
    <t xml:space="preserve">FO SPRINT 48"T 52"B </t>
  </si>
  <si>
    <t xml:space="preserve">FO ICG 20"T 22"B </t>
  </si>
  <si>
    <t xml:space="preserve">CABLE QWEST 28"T 30"B </t>
  </si>
  <si>
    <t xml:space="preserve">FO ICG 54"T 58"B </t>
  </si>
  <si>
    <t xml:space="preserve">FO LEVEL3 141"T 153"B </t>
  </si>
  <si>
    <t xml:space="preserve">FO ADELPHIA 53"T 56"B </t>
  </si>
  <si>
    <t xml:space="preserve">FO ICG 50"T 53"B </t>
  </si>
  <si>
    <t xml:space="preserve">ELEC. CSU 30"T 32"B </t>
  </si>
  <si>
    <t>FO LEVEL3 51"T 60"B</t>
  </si>
  <si>
    <t>FO ADELPHIA 81"T 85"B</t>
  </si>
  <si>
    <t xml:space="preserve">FO ICG 51"T 53"B  </t>
  </si>
  <si>
    <t xml:space="preserve">ELEC ABANDONED 47"T 48"B </t>
  </si>
  <si>
    <t xml:space="preserve">FO ICG/QWEST 26"T 37"B ENCASED </t>
  </si>
  <si>
    <t xml:space="preserve">ELEC CSU 31"T 33"B </t>
  </si>
  <si>
    <t xml:space="preserve">ELEC CSU 37"T 45"B </t>
  </si>
  <si>
    <t xml:space="preserve">FO ADELPHIA 50"T 54"B </t>
  </si>
  <si>
    <t xml:space="preserve">ELEC 36" CL 24" WIDE CONCRETE ENCASED </t>
  </si>
  <si>
    <t>FO 41" 4-1.5"</t>
  </si>
  <si>
    <t xml:space="preserve">ELEC. 19"T -39" B  </t>
  </si>
  <si>
    <t>WATER 68" T</t>
  </si>
  <si>
    <t>FO LEVEL3 42"T 50"B</t>
  </si>
  <si>
    <t>GAS 60"T</t>
  </si>
  <si>
    <t xml:space="preserve">GAS 60"T </t>
  </si>
  <si>
    <t>FO 40"T - Cable</t>
  </si>
  <si>
    <t>WATER 72"T 84"B</t>
  </si>
  <si>
    <t>WATER 85"T 97"B</t>
  </si>
  <si>
    <t xml:space="preserve">WATER 71"T 81"B </t>
  </si>
  <si>
    <t>FO 33"T</t>
  </si>
  <si>
    <t>FO 35"T</t>
  </si>
  <si>
    <t>FO 36"T</t>
  </si>
  <si>
    <t>ELEC 24"T</t>
  </si>
  <si>
    <t>ELEC 21"T</t>
  </si>
  <si>
    <t>FO 82"T</t>
  </si>
  <si>
    <t>ELEC 26"T</t>
  </si>
  <si>
    <t>FO 73"T</t>
  </si>
  <si>
    <t>WATER 55"</t>
  </si>
  <si>
    <t>FO LEVEL 3 72"+</t>
  </si>
  <si>
    <t>WATER 72"+</t>
  </si>
  <si>
    <t>WATER 102"</t>
  </si>
  <si>
    <t xml:space="preserve">GAS 84"T 89"B </t>
  </si>
  <si>
    <t xml:space="preserve">FO ICG 88"T 92"B </t>
  </si>
  <si>
    <t>FO across fl  concr. pan</t>
  </si>
  <si>
    <t>FO 36"T 1-2" CONDUIT</t>
  </si>
  <si>
    <t>ELECT 39"T 45"B</t>
  </si>
  <si>
    <t>ELEC 39"T 45"B</t>
  </si>
  <si>
    <t xml:space="preserve">FO ICG 8"T 26"B </t>
  </si>
  <si>
    <t xml:space="preserve">ELEC 12"T 30"B ENCASED </t>
  </si>
  <si>
    <t>FO QWEST 37"T 41"B</t>
  </si>
  <si>
    <t xml:space="preserve">ELEC 59"T  </t>
  </si>
  <si>
    <t>FO QWEST 33"T 38"B 4" CON</t>
  </si>
  <si>
    <t xml:space="preserve">ELEC 53"T  </t>
  </si>
  <si>
    <t xml:space="preserve">CABLE QWEST 36"T  </t>
  </si>
  <si>
    <t xml:space="preserve">CABLE QWEST 8"T  </t>
  </si>
  <si>
    <t>CABLE QWEST 8"   T</t>
  </si>
  <si>
    <t>CABLE QWEST 29"T 1-2" CONDUIT/29"T 1-6"T 40"B</t>
  </si>
  <si>
    <t>ELEC 4"T 26"B ENCASED</t>
  </si>
  <si>
    <t>WATER 53"T 65"B</t>
  </si>
  <si>
    <t xml:space="preserve">GAS 55"T </t>
  </si>
  <si>
    <t>WATER 84"T 100"B</t>
  </si>
  <si>
    <t>FO 48"T 1-2" CONDUIT</t>
  </si>
  <si>
    <t xml:space="preserve">FO 6"T  </t>
  </si>
  <si>
    <t>FO ICG 45"T 48"B 2" CON</t>
  </si>
  <si>
    <t>FO 30"T</t>
  </si>
  <si>
    <t xml:space="preserve">GAS 68"T </t>
  </si>
  <si>
    <t>GAS 84"T</t>
  </si>
  <si>
    <t xml:space="preserve">FO 45"T   </t>
  </si>
  <si>
    <t>ELEC 8"T</t>
  </si>
  <si>
    <t>GAS 96"T</t>
  </si>
  <si>
    <t xml:space="preserve">ELEC 42"T   </t>
  </si>
  <si>
    <t xml:space="preserve">FO 25"T  </t>
  </si>
  <si>
    <t xml:space="preserve">FO 30"T </t>
  </si>
  <si>
    <t xml:space="preserve">ELEC 38"T  </t>
  </si>
  <si>
    <t xml:space="preserve">FO 24"T  </t>
  </si>
  <si>
    <t>ELEC 59"T 2-8" CONDUITS</t>
  </si>
  <si>
    <t>WATER 68"T 84"B</t>
  </si>
  <si>
    <t xml:space="preserve">ELEC 41"T  </t>
  </si>
  <si>
    <t xml:space="preserve">ELEC 41"T </t>
  </si>
  <si>
    <t xml:space="preserve">FO 32"T </t>
  </si>
  <si>
    <t xml:space="preserve">GAS 60"T  </t>
  </si>
  <si>
    <t>WATER 86"+ DID NOT FIND</t>
  </si>
  <si>
    <t>WATER 68"T</t>
  </si>
  <si>
    <t>WATER 71"T</t>
  </si>
  <si>
    <t>WATER 64"T</t>
  </si>
  <si>
    <t>WATER 66"T</t>
  </si>
  <si>
    <t>WATER 62"T</t>
  </si>
  <si>
    <t>GAS 55"T</t>
  </si>
  <si>
    <t>CABLE QWEST 45"T</t>
  </si>
  <si>
    <t>ELEC 47"T</t>
  </si>
  <si>
    <t>ELEC 56"T</t>
  </si>
  <si>
    <t>WATER 78"T</t>
  </si>
  <si>
    <t>WATER 72"+ DID NOT FIND</t>
  </si>
  <si>
    <t>FO COS TRA</t>
  </si>
  <si>
    <t>Pope's Bluff</t>
  </si>
  <si>
    <t>CABLE QWEST TOP OF CONDUIT</t>
  </si>
  <si>
    <t>CABLE ADELPHIA/QWEST TOP OF CONDUIT</t>
  </si>
  <si>
    <t xml:space="preserve">CABLE QWEST 41"T 43"B </t>
  </si>
  <si>
    <t>PH-062f</t>
  </si>
  <si>
    <t>PH-062g</t>
  </si>
  <si>
    <t>PH-062h</t>
  </si>
  <si>
    <t>PH-062i</t>
  </si>
  <si>
    <t>PH-062j</t>
  </si>
  <si>
    <t>PH-062k</t>
  </si>
  <si>
    <t>Segment 1 Pothole Table</t>
  </si>
  <si>
    <t>PH-021b</t>
  </si>
  <si>
    <t>PH-021c</t>
  </si>
  <si>
    <t>PH-021a</t>
  </si>
  <si>
    <t>PH-015a</t>
  </si>
  <si>
    <t>PH-015b</t>
  </si>
  <si>
    <t>PH-018a</t>
  </si>
  <si>
    <t>PH-024a</t>
  </si>
  <si>
    <t>PH-025a</t>
  </si>
  <si>
    <t>PH-016a</t>
  </si>
  <si>
    <t>PH-016b</t>
  </si>
  <si>
    <t>PH-016c</t>
  </si>
  <si>
    <t>PH-016d</t>
  </si>
  <si>
    <t>PH-016e</t>
  </si>
  <si>
    <t>PH-016f</t>
  </si>
  <si>
    <t>PH-016g</t>
  </si>
  <si>
    <t>PH-016h</t>
  </si>
  <si>
    <t>PH-017a</t>
  </si>
  <si>
    <t>PH-017b</t>
  </si>
  <si>
    <t>PH-011a</t>
  </si>
  <si>
    <t>PH-011b</t>
  </si>
  <si>
    <t>PH-056</t>
  </si>
  <si>
    <t>PH-008a</t>
  </si>
  <si>
    <t>PH-008b</t>
  </si>
  <si>
    <t>PH-002a</t>
  </si>
  <si>
    <t>PH-002b</t>
  </si>
  <si>
    <t>PH-003a</t>
  </si>
  <si>
    <t>PH-003b</t>
  </si>
  <si>
    <t>PH-027a</t>
  </si>
  <si>
    <t>PH-027b</t>
  </si>
  <si>
    <t>PH-026a</t>
  </si>
  <si>
    <t>PH-026b</t>
  </si>
  <si>
    <t>PH-026c</t>
  </si>
  <si>
    <t>PH-026d</t>
  </si>
  <si>
    <t>PH-026e</t>
  </si>
  <si>
    <t>PH-033a</t>
  </si>
  <si>
    <t>PH-033b</t>
  </si>
  <si>
    <t>PH-033c</t>
  </si>
  <si>
    <t>PH-033d</t>
  </si>
  <si>
    <t>PH-033e</t>
  </si>
  <si>
    <t>PH-033f</t>
  </si>
  <si>
    <t>PH-044a</t>
  </si>
  <si>
    <t>PH-038a</t>
  </si>
  <si>
    <t>PH-051a</t>
  </si>
  <si>
    <t>PH-051b</t>
  </si>
  <si>
    <t>FO 16"T</t>
  </si>
  <si>
    <t>FO 15"T</t>
  </si>
  <si>
    <t>FO 19"T</t>
  </si>
  <si>
    <t>FO 18"T</t>
  </si>
  <si>
    <t>FO 24"T</t>
  </si>
  <si>
    <t>FO 29"T</t>
  </si>
  <si>
    <t>FO 38"T</t>
  </si>
  <si>
    <t>FO 40"T</t>
  </si>
  <si>
    <t>FO 37"T</t>
  </si>
  <si>
    <t>FO 41"T</t>
  </si>
  <si>
    <t>FO Box</t>
  </si>
  <si>
    <t>Camera Pole</t>
  </si>
  <si>
    <t>Segment 2 Pothole Table</t>
  </si>
  <si>
    <t>Segment 4 Pothole Table</t>
  </si>
  <si>
    <t>FO 31"T</t>
  </si>
  <si>
    <t>ELEC 121"T</t>
  </si>
  <si>
    <t>FO 32"T</t>
  </si>
  <si>
    <t>I-25/Sta 5376 to 5388</t>
  </si>
  <si>
    <t>Rockrimmon</t>
  </si>
  <si>
    <t>GAS 59" T</t>
  </si>
  <si>
    <t>GAS 59"T</t>
  </si>
  <si>
    <t>GAS 64" T</t>
  </si>
  <si>
    <t>GAS 80"T</t>
  </si>
  <si>
    <t>GAS 67" T</t>
  </si>
  <si>
    <t>Changed number from 36 to 90</t>
  </si>
  <si>
    <t>Changed number from 41 to 91</t>
  </si>
  <si>
    <t>FO 43"T 1.5" Conduit</t>
  </si>
  <si>
    <t>FO 38"T 1.5'' Conduit</t>
  </si>
  <si>
    <t>FO 55"T</t>
  </si>
  <si>
    <t>ELEC 14''T 2" Conduit</t>
  </si>
  <si>
    <t>FO 45"T</t>
  </si>
  <si>
    <t>ELEC 18"T 2'' Conduit</t>
  </si>
  <si>
    <t>ELEC 22"T 2" Conduit</t>
  </si>
  <si>
    <t>Cofferdam</t>
  </si>
  <si>
    <t>SHEETMETAL</t>
  </si>
  <si>
    <t>ELEC. LINE CONC. ENCASED 19" TOP 39" BOTTOM</t>
  </si>
  <si>
    <t>H2O LINE 72" TOP 84" BOTTOM</t>
  </si>
  <si>
    <t>GAS LINE 53" TOP 63" BOTTOM</t>
  </si>
  <si>
    <t>ELEC. LINE CONDUIT 2 LINES 60" TOP 66" B 50" TOP 56" B</t>
  </si>
  <si>
    <t>H2O LINE #10 85" TOP 97" BOTTOM</t>
  </si>
  <si>
    <t>GAS LINE #11 55" TOP 65" BOTTOM</t>
  </si>
  <si>
    <t>TRAFFIC FIBER OPTIC LINE 53" TOP 56" BOTTOM</t>
  </si>
  <si>
    <t>H2O LINE 21" NON POT 66" TOP 87" BOTTOM</t>
  </si>
  <si>
    <t>PH-115</t>
  </si>
  <si>
    <t>PH-116</t>
  </si>
  <si>
    <t>PH-001a</t>
  </si>
  <si>
    <t>PH-004a</t>
  </si>
  <si>
    <t>PH-005a</t>
  </si>
  <si>
    <t>PH-006a</t>
  </si>
  <si>
    <t>PH-032</t>
  </si>
  <si>
    <t>PH-047a</t>
  </si>
  <si>
    <t>PH-047b</t>
  </si>
  <si>
    <t>PH-047c</t>
  </si>
  <si>
    <t>PH-047d</t>
  </si>
  <si>
    <t>PH-047e</t>
  </si>
  <si>
    <t>PH-047f</t>
  </si>
  <si>
    <t>PH-047g</t>
  </si>
  <si>
    <t>PH-047h</t>
  </si>
  <si>
    <t>PH-047i</t>
  </si>
  <si>
    <t>PH-059a</t>
  </si>
  <si>
    <t>PH-116a</t>
  </si>
  <si>
    <t>PH-116b</t>
  </si>
  <si>
    <t>PH-116c</t>
  </si>
  <si>
    <t>GAS 51"T CASING</t>
  </si>
  <si>
    <t>CABLE QWEST 14"T GALV CASING</t>
  </si>
  <si>
    <t>CABLE QWEST 32"T CASING</t>
  </si>
  <si>
    <t>CABLE QWEST 27"T CASING</t>
  </si>
  <si>
    <t>GAS 42"T CASING</t>
  </si>
  <si>
    <t>CABLE QWEST 26"T CASING</t>
  </si>
  <si>
    <t>FO 48"T CASING</t>
  </si>
  <si>
    <t>CABLE QWEST 16"T CASING</t>
  </si>
  <si>
    <t>FO QWEST 35"T CASING</t>
  </si>
  <si>
    <t>CABLE QWEST 38"T CASING</t>
  </si>
  <si>
    <t>FO QWEST 47"T CASING</t>
  </si>
  <si>
    <t>CABLE QWEST 29"T CASING</t>
  </si>
  <si>
    <t>GAS 61"T CASING</t>
  </si>
  <si>
    <t>GAS 52"T CASING</t>
  </si>
  <si>
    <t>GAS 50"T</t>
  </si>
  <si>
    <t>ELEC 48"T</t>
  </si>
  <si>
    <t>ELEC 36"T CASING</t>
  </si>
  <si>
    <t>ELEC 48"T CASING</t>
  </si>
  <si>
    <t>SNS 98"T</t>
  </si>
  <si>
    <t>ELEC 53"T</t>
  </si>
  <si>
    <t>ELEC 55"T</t>
  </si>
  <si>
    <t>ELEC 51"T</t>
  </si>
  <si>
    <t>GAS 58"T 10" PIPE</t>
  </si>
  <si>
    <t>GAS 46"T 4" PIPE</t>
  </si>
  <si>
    <t>WAT 62"T</t>
  </si>
  <si>
    <t>ELEC 42"T</t>
  </si>
  <si>
    <t>CABLE QWEST 14"T</t>
  </si>
  <si>
    <t>WAT 54"T 6" PIPE</t>
  </si>
  <si>
    <t>GAS 63"T 10" PIPE</t>
  </si>
  <si>
    <t>GAS 31"T 4" PIPE</t>
  </si>
  <si>
    <t>ELEC 29"T</t>
  </si>
  <si>
    <t>FO 56"T</t>
  </si>
  <si>
    <t>ELEC 39"T</t>
  </si>
  <si>
    <t>ELEC 38"T</t>
  </si>
  <si>
    <t>FO 27"T</t>
  </si>
  <si>
    <t>FO 49"T</t>
  </si>
  <si>
    <t>FO 64"T</t>
  </si>
  <si>
    <t>FO 87"T</t>
  </si>
  <si>
    <t>FO 67"T</t>
  </si>
  <si>
    <t>ELEC 84"T</t>
  </si>
  <si>
    <t>FO 84"T</t>
  </si>
  <si>
    <t>CABLE QWEST 53"T</t>
  </si>
  <si>
    <t xml:space="preserve">GAS 39"T </t>
  </si>
  <si>
    <t>GAS 4"T</t>
  </si>
  <si>
    <t>ELEC 69"T</t>
  </si>
  <si>
    <t xml:space="preserve">SNS 107"T </t>
  </si>
  <si>
    <t xml:space="preserve">GAS 67"T </t>
  </si>
  <si>
    <t>GAS 8"T</t>
  </si>
  <si>
    <t>WAT</t>
  </si>
  <si>
    <t>WAT 56"T 71"B NONPOT</t>
  </si>
  <si>
    <t>CONC. CATCH BOX STORM 13"T 54"B</t>
  </si>
  <si>
    <t>STORM 8"T 36" PIPE</t>
  </si>
  <si>
    <t>STORM 33"T 36" PIPE</t>
  </si>
  <si>
    <t>WAT 76" 97"B NONPOT</t>
  </si>
  <si>
    <t>WAT 59"T 80"B NONPOT</t>
  </si>
  <si>
    <t>I-25/Sta 5303</t>
  </si>
  <si>
    <t>ELEC (PH-3XX)</t>
  </si>
  <si>
    <t>I-25/Sta 5306</t>
  </si>
  <si>
    <t>I-25/Sta  5312</t>
  </si>
  <si>
    <t>FO COS TRA (PH-1014)</t>
  </si>
  <si>
    <t>FO COS TRA (PH-1016)</t>
  </si>
  <si>
    <t>PH-026f</t>
  </si>
  <si>
    <t>FO QWEST 42"T</t>
  </si>
  <si>
    <t>WAT 88"T 16" Nonpotable</t>
  </si>
  <si>
    <t>WAT 119"T 16" Nonpotable</t>
  </si>
  <si>
    <t>WAT 73"T 16" Nonpotable</t>
  </si>
  <si>
    <t xml:space="preserve">FO 36"T   </t>
  </si>
  <si>
    <t>FO 44"T</t>
  </si>
  <si>
    <t>FO 48"T</t>
  </si>
  <si>
    <t>FO QWEST 49"T 30"B</t>
  </si>
  <si>
    <t>ELEC 55"T 18"B</t>
  </si>
  <si>
    <t>SNS 99"T STEEL CASING/BORE</t>
  </si>
  <si>
    <t>GAS 78"T STEEL CASING/BORE</t>
  </si>
  <si>
    <t>SNS 84"T STEEL CASING/BORE</t>
  </si>
  <si>
    <t>GAS 83"T STEEL CASING/BORE</t>
  </si>
  <si>
    <t>ELEC &amp; FO 74"T STEEL CASING/BORE</t>
  </si>
  <si>
    <t>ELEC 12"T</t>
  </si>
  <si>
    <t>ELEC 17"T</t>
  </si>
  <si>
    <t xml:space="preserve">QWEST 53"T </t>
  </si>
  <si>
    <t>GAS 57"T</t>
  </si>
  <si>
    <t>ELEC 28"T</t>
  </si>
  <si>
    <t>GAS 100"T 123"B</t>
  </si>
  <si>
    <t>ELEC &amp; FO 94"T STEEL CASING/BORE</t>
  </si>
  <si>
    <t>SNS 117"T</t>
  </si>
  <si>
    <t xml:space="preserve">GAS 92"T </t>
  </si>
  <si>
    <t>ELEC 23''T</t>
  </si>
  <si>
    <t>ELEC 70"T</t>
  </si>
  <si>
    <t>QWEST 29"T</t>
  </si>
  <si>
    <t>QWEST 27"T</t>
  </si>
  <si>
    <t>ELEC 27"T</t>
  </si>
  <si>
    <t>GAS 45"T</t>
  </si>
  <si>
    <t>GAS 48"T</t>
  </si>
  <si>
    <t>ELEC 22"T</t>
  </si>
  <si>
    <t>FO QWEST 27"T 36"B</t>
  </si>
  <si>
    <t>ELEC 31"T</t>
  </si>
  <si>
    <t xml:space="preserve">ELEC 60"+T </t>
  </si>
  <si>
    <t>I-25/Sta 5385</t>
  </si>
  <si>
    <t>ELEC 80"T</t>
  </si>
  <si>
    <t>PH-028a</t>
  </si>
  <si>
    <t>PH-043a</t>
  </si>
  <si>
    <t>PH-045a</t>
  </si>
  <si>
    <t>PH-056e</t>
  </si>
  <si>
    <t>WATER 83"T</t>
  </si>
  <si>
    <t>WATER 102"T</t>
  </si>
  <si>
    <t>GAS 113"T</t>
  </si>
  <si>
    <t>GAS 90"T</t>
  </si>
  <si>
    <t>WATER 129"T</t>
  </si>
  <si>
    <t>WATER 126"T</t>
  </si>
  <si>
    <t>I-25/Sta 5363 to 5364</t>
  </si>
  <si>
    <t>FO COS TRA 33"T</t>
  </si>
  <si>
    <t>FO COS TRA 34"T</t>
  </si>
  <si>
    <t>FO COS TRA 35"T</t>
  </si>
  <si>
    <t>FO COS TRA 36"T</t>
  </si>
  <si>
    <t>FO COS TRA 42"T</t>
  </si>
  <si>
    <t>FO COS TRA 52"T</t>
  </si>
  <si>
    <t>GAS 44"T</t>
  </si>
  <si>
    <t>FO COS TRA 84"T</t>
  </si>
  <si>
    <t>FO COS TRA 67"T</t>
  </si>
  <si>
    <t>GAS 89"T 101"B</t>
  </si>
  <si>
    <t>FO/ELEC 100"T 4-1.5'' FO &amp; 1-2" ELEC Conduits</t>
  </si>
  <si>
    <t>FO 36" to120"T</t>
  </si>
  <si>
    <t>WAT 56"T 8" Potable</t>
  </si>
  <si>
    <t>WAT 58"T 8" Potable</t>
  </si>
  <si>
    <t>WAT 63"T 6" Potable</t>
  </si>
  <si>
    <t>GAS 62"T 6" Dia</t>
  </si>
  <si>
    <t>WAT 48"T 4" Potable</t>
  </si>
  <si>
    <t>WAT 46"T 4" Potable</t>
  </si>
  <si>
    <t>WAT 60"T 8" Potable Asph Depth 5"</t>
  </si>
  <si>
    <t>GAS 51"T 2" Pipe Asph Depth 6"</t>
  </si>
  <si>
    <t>GAS 30"T 1.5" Pipe Asph Depth 6.5"</t>
  </si>
  <si>
    <t>WAT 53"T 6" Pipe Asph Depth 5.5"</t>
  </si>
  <si>
    <t>WAT 51"T 6" Pipe Asph Depth 6"</t>
  </si>
  <si>
    <t>COS/Lights 17"T 1.5" Conduit</t>
  </si>
  <si>
    <t>FO 20"T 1.75" Conduit</t>
  </si>
  <si>
    <t>FO 21"T 1-4" &amp; 2-1.25" Conduits</t>
  </si>
  <si>
    <t>COS/Lights 8"T 2 1.25" Conduits</t>
  </si>
  <si>
    <t>WAT 56"T 8" Pipe Asph Depth 10"</t>
  </si>
  <si>
    <t>WAT 64"T 8" Pipe Asph Depth 8.5"</t>
  </si>
  <si>
    <t>GAS 49"T 2" Pipe</t>
  </si>
  <si>
    <t>WAT 51"T 6" Potable</t>
  </si>
  <si>
    <t>WAT 76"T 10" Pipe Asph Depth 6"</t>
  </si>
  <si>
    <t>WAT 68"T 10" Pipe Conc Encased 38.5"T Asph Depth 6.5"</t>
  </si>
  <si>
    <t>GAS 48"T 6" Pipe Asph Depth 2"</t>
  </si>
  <si>
    <t>COS FO 36"T 4-1.5" Conduits</t>
  </si>
  <si>
    <t>FO 24"T 3-1.5" Conduits</t>
  </si>
  <si>
    <t>GAS 43"T</t>
  </si>
  <si>
    <t>PH-003c</t>
  </si>
  <si>
    <t>GAS 41"T</t>
  </si>
  <si>
    <t>ELEC 30"T</t>
  </si>
  <si>
    <t>ELEC 35"T</t>
  </si>
  <si>
    <t>WAT 107"T</t>
  </si>
  <si>
    <t>Colorado/West of Spruce</t>
  </si>
  <si>
    <t>Colorado &amp; Spruce</t>
  </si>
  <si>
    <t>Spruce/North of Colorado</t>
  </si>
  <si>
    <t>Sition Rd/Sta 5213</t>
  </si>
  <si>
    <t>Sta 5244</t>
  </si>
  <si>
    <t>CABLE QWEST 33"T CASING</t>
  </si>
  <si>
    <t>GAS 37"T CASING</t>
  </si>
  <si>
    <t>Sinton Rd/Sta 5207</t>
  </si>
  <si>
    <t>Sinton Rd/Sta 5213</t>
  </si>
  <si>
    <t>Sinton Rd/Sta 5208</t>
  </si>
  <si>
    <t>Sinton Rd/Sta 5211</t>
  </si>
  <si>
    <t>Sinton Rd/Sta 5205</t>
  </si>
  <si>
    <t>Sinton Rd/Sta 5206</t>
  </si>
  <si>
    <t>Sta 5242</t>
  </si>
  <si>
    <t>Sta 5236</t>
  </si>
  <si>
    <t>Ramp G2/Sta 504</t>
  </si>
  <si>
    <t>Ramp G2/Sta 505</t>
  </si>
  <si>
    <t>Ramp G3/Sta 559</t>
  </si>
  <si>
    <t>Ramp G3/Sta 558</t>
  </si>
  <si>
    <t>GOG/Ramp G3/East</t>
  </si>
  <si>
    <t>GOG/Ramp G3/West</t>
  </si>
  <si>
    <t>Sinton Rd/Sta 5204</t>
  </si>
  <si>
    <t>PH-060a</t>
  </si>
  <si>
    <t>Ramp G2/Sta 506</t>
  </si>
  <si>
    <t>Ramp G2/Sta 507</t>
  </si>
  <si>
    <t>PH-117</t>
  </si>
  <si>
    <t>PH-118</t>
  </si>
  <si>
    <t>Holland Park/Sta 5250</t>
  </si>
  <si>
    <t>Holland Park/Sta 5247</t>
  </si>
  <si>
    <t>Holland Park/Sta 5246</t>
  </si>
  <si>
    <t>Holland Park/Sta 5244</t>
  </si>
  <si>
    <t>Holland Park/Sta 5243</t>
  </si>
  <si>
    <t>Holland Park/Sta 5240</t>
  </si>
  <si>
    <t>Holland Park/Sta 5238</t>
  </si>
  <si>
    <t>Holland Park/Sta 5236</t>
  </si>
  <si>
    <t>Holland Park/Sta 5230</t>
  </si>
  <si>
    <t>Ramp G2/Sta 511</t>
  </si>
  <si>
    <t>Ramp G2/Sta 509</t>
  </si>
  <si>
    <t>Ramp G2/Sta 508</t>
  </si>
  <si>
    <t>Sition Rd/Sta 5211</t>
  </si>
  <si>
    <t>Sition Rd/Sta 5210</t>
  </si>
  <si>
    <t>Sition Rd/Sta 5218</t>
  </si>
  <si>
    <t>Ramp G3/Sta 557</t>
  </si>
  <si>
    <t>Ramp G2/Sta 513</t>
  </si>
  <si>
    <t>Ramp G2/Sta 516</t>
  </si>
  <si>
    <t>Ramp G2/Sta 518</t>
  </si>
  <si>
    <t>PH-003d</t>
  </si>
  <si>
    <t>?? 21"T 2" Conduit Asph Depth 11.5"</t>
  </si>
  <si>
    <t>ELEC 25"T</t>
  </si>
  <si>
    <t>WAT 67"T</t>
  </si>
  <si>
    <t>PH-038b</t>
  </si>
  <si>
    <t>Did not find utility</t>
  </si>
  <si>
    <t xml:space="preserve">FO 43'T </t>
  </si>
  <si>
    <t>Mainline Sta 5303</t>
  </si>
  <si>
    <t>Mainline Sta 5281</t>
  </si>
  <si>
    <t>Mainline Sta 5291</t>
  </si>
  <si>
    <t>Mainline Sta 5292</t>
  </si>
  <si>
    <t>Mainline Sta 5282</t>
  </si>
  <si>
    <t>Mainline Sta 5285</t>
  </si>
  <si>
    <t>Mainline Sta 5287</t>
  </si>
  <si>
    <t>Mainline Sta 5289</t>
  </si>
  <si>
    <t>Mainline Sta 5290</t>
  </si>
  <si>
    <t>ELEC</t>
  </si>
  <si>
    <t>CATV</t>
  </si>
  <si>
    <t>nev&amp;i25 1-8''gas42''</t>
  </si>
  <si>
    <t>ELEC 18"T 2" Conduit</t>
  </si>
  <si>
    <t>WAT 65"T 12" Dia</t>
  </si>
  <si>
    <t>WAT 60"T 6" Dia</t>
  </si>
  <si>
    <t>WAT 46"T 10" Dia</t>
  </si>
  <si>
    <t>WAT 147"T 16" Nonpotable</t>
  </si>
  <si>
    <t>FO 36"T 4" Conduit</t>
  </si>
  <si>
    <t>WAT 46"T 56"B 10" Dia</t>
  </si>
  <si>
    <t>QWEST 22"T Conc</t>
  </si>
  <si>
    <t>FO 47"T</t>
  </si>
  <si>
    <t>UPRR @ Bijou</t>
  </si>
  <si>
    <t>Mainline/Sta 5093</t>
  </si>
  <si>
    <t>Mainline/Sta 5095</t>
  </si>
  <si>
    <t>Cascade to Bijou</t>
  </si>
  <si>
    <t>Kiowa</t>
  </si>
  <si>
    <t>Mainline/Sta 5043+50</t>
  </si>
  <si>
    <t>Mainline/Sta 5040</t>
  </si>
  <si>
    <t>Pine Street</t>
  </si>
  <si>
    <t>Bijou/West of Pine St</t>
  </si>
  <si>
    <t>Bijou/West End</t>
  </si>
  <si>
    <t>Bijou/NB On-Ramp</t>
  </si>
  <si>
    <t>Mainline/Sta 5060/East</t>
  </si>
  <si>
    <t>Mainline/Sta 5063/East</t>
  </si>
  <si>
    <t>Mainline/Sta 5061/West</t>
  </si>
  <si>
    <t>Mainline/Sta 5057/West</t>
  </si>
  <si>
    <t>Mainline/Sta 5061/East</t>
  </si>
  <si>
    <t>Mainline/Sta 5062/West</t>
  </si>
  <si>
    <t>Mainline/Sta 5059/East</t>
  </si>
  <si>
    <t>Mainline/Sta 5069/East</t>
  </si>
  <si>
    <t>Mainline/Sta 5089/East</t>
  </si>
  <si>
    <t>Bijou/West of Cascade</t>
  </si>
  <si>
    <t>Bijou &amp; Kiowa</t>
  </si>
  <si>
    <t>PH-017c</t>
  </si>
  <si>
    <t>PH-017d</t>
  </si>
  <si>
    <t>PH-017e</t>
  </si>
  <si>
    <t>PH-017f</t>
  </si>
  <si>
    <t>Bijou &amp; Spruce</t>
  </si>
  <si>
    <t>Midland Trail &amp; Walnut</t>
  </si>
  <si>
    <t>Description</t>
  </si>
  <si>
    <t>ph#16b2-4''sewer43''</t>
  </si>
  <si>
    <t>FO 62"T 1-4" Conduit</t>
  </si>
  <si>
    <t>GAS 40"T 1" Pipe'</t>
  </si>
  <si>
    <t>8"fo?</t>
  </si>
  <si>
    <t>PH-035a</t>
  </si>
  <si>
    <t>FO 46"T</t>
  </si>
  <si>
    <t>Mainline/Sta 5069/West</t>
  </si>
  <si>
    <t>FO 57"T</t>
  </si>
  <si>
    <t>Bijou/SB Off-Ramp</t>
  </si>
  <si>
    <t>Bijou/SB On-Ramp</t>
  </si>
  <si>
    <t>WAT 52"T</t>
  </si>
  <si>
    <t>Bijou/West of Ramps</t>
  </si>
  <si>
    <t>FO 21"T</t>
  </si>
  <si>
    <t>Bijou/NB Off-Ramp</t>
  </si>
  <si>
    <t>Storm 48"T</t>
  </si>
  <si>
    <t>Storm 50"T</t>
  </si>
  <si>
    <t>FO 75"T</t>
  </si>
  <si>
    <t>GAS 25"T</t>
  </si>
  <si>
    <t>FO 22"T 51b</t>
  </si>
  <si>
    <t>Bijou at Cascade</t>
  </si>
  <si>
    <t>WAT 58"T</t>
  </si>
  <si>
    <t>WAT 78"T</t>
  </si>
  <si>
    <t>Kiowa &amp; Serria Madre</t>
  </si>
  <si>
    <t>PH-016i</t>
  </si>
  <si>
    <t>PH-016j</t>
  </si>
  <si>
    <t>PH-052a</t>
  </si>
  <si>
    <t>FO 20"T</t>
  </si>
  <si>
    <t>FO 17"T</t>
  </si>
  <si>
    <t>Did not Find</t>
  </si>
  <si>
    <t>FO QWEST 26"T</t>
  </si>
  <si>
    <t>FO QWEST 53"T</t>
  </si>
  <si>
    <t>GAS 52"T</t>
  </si>
  <si>
    <t>GAS 54"T</t>
  </si>
  <si>
    <t>PH-119</t>
  </si>
  <si>
    <t>PH-120</t>
  </si>
  <si>
    <t>PH-121</t>
  </si>
  <si>
    <t>PH-122</t>
  </si>
  <si>
    <t>PH-123</t>
  </si>
  <si>
    <t>West Side of Nevada</t>
  </si>
  <si>
    <t>FO 40"T COS/CDOT TRA 4 1.5" CONDUITS</t>
  </si>
  <si>
    <t>FO 47"T COS/CDOT TRA 4 1.5" CONDUITS</t>
  </si>
  <si>
    <t>FO 41"T COS/CDOT TRA 4 1.5" CONDUITS</t>
  </si>
  <si>
    <t>FO 45"T COS/CDOT TRA 4 1.5" CONDUITS</t>
  </si>
  <si>
    <t>FO 43"T COS/CDOT TRA 4 1.5" CONDUITS</t>
  </si>
  <si>
    <t>FO 42"T COS/CDOT TRA 4 1.5" CONDUITS</t>
  </si>
  <si>
    <t>FO 38"T COS/CDOT TRA 4 1.5" CONDUITS</t>
  </si>
  <si>
    <t>FO 35"T COS/CDOT TRA 4 1.5" CONDUITS</t>
  </si>
  <si>
    <t>FO 30"T COS/CDOT TRA 4 1.5" CONDUITS</t>
  </si>
  <si>
    <t>FO 39"T COS/CDOT TRA 4 1.5" CONDUITS</t>
  </si>
  <si>
    <t>FO 32"T COS/CDOT TRA 4 1.5" CONDUITS</t>
  </si>
  <si>
    <t xml:space="preserve">FO 11"T </t>
  </si>
  <si>
    <t xml:space="preserve">WAT 90"T 33" </t>
  </si>
  <si>
    <t>WAT 84"T 33"</t>
  </si>
  <si>
    <t>FO 28"T</t>
  </si>
  <si>
    <t>PH-211</t>
  </si>
  <si>
    <t>PH-212</t>
  </si>
  <si>
    <t>PH-213</t>
  </si>
  <si>
    <t>GAS 86"T</t>
  </si>
  <si>
    <t>PH-214</t>
  </si>
  <si>
    <t>PH-215</t>
  </si>
  <si>
    <t>PH-216</t>
  </si>
  <si>
    <t>GAS</t>
  </si>
  <si>
    <t>ELEC 45" T</t>
  </si>
  <si>
    <t>Did not find FO</t>
  </si>
  <si>
    <t>End Sht</t>
  </si>
  <si>
    <t>ADDED</t>
  </si>
  <si>
    <t>MOVED FROM</t>
  </si>
  <si>
    <t>MOVED TOO</t>
  </si>
  <si>
    <t>TO BE RESOLVED?</t>
  </si>
  <si>
    <t>PH-101A</t>
  </si>
  <si>
    <t>PH-102A</t>
  </si>
  <si>
    <t>PH-103A</t>
  </si>
  <si>
    <t>ELEC 72"T</t>
  </si>
  <si>
    <t>ELEC 33"T</t>
  </si>
  <si>
    <t>ELEC 45"T</t>
  </si>
  <si>
    <t>ELEC 49"T</t>
  </si>
  <si>
    <t>ELEC 62"T</t>
  </si>
  <si>
    <t>ELEC 43"T</t>
  </si>
  <si>
    <t>PH-101B</t>
  </si>
  <si>
    <t>PH-101C</t>
  </si>
  <si>
    <t>PH-102B</t>
  </si>
  <si>
    <t>PH-102C</t>
  </si>
  <si>
    <t>PH-103B</t>
  </si>
  <si>
    <t>PH-103C</t>
  </si>
  <si>
    <t>PH-217</t>
  </si>
  <si>
    <t>Rockrimmon/I-25</t>
  </si>
  <si>
    <t xml:space="preserve">FO </t>
  </si>
  <si>
    <t>f/o-2-1.5inch-d=69 - City-Traffic</t>
  </si>
  <si>
    <t>f/o-2-1.5inch-d=39 - City-Traffic</t>
  </si>
  <si>
    <t>f/o-3-1.5-inch-d=81 - ICG</t>
  </si>
  <si>
    <t>f/o-4-1.5inch-d=34 - City-Traffic</t>
  </si>
  <si>
    <t>25-inch-gas-6-inch-d=28</t>
  </si>
  <si>
    <t>30-inch-h2o-d=5.5</t>
  </si>
  <si>
    <t>25-inch-elect-d=25</t>
  </si>
  <si>
    <t>cl-wall-top-ex-wall</t>
  </si>
  <si>
    <t>cl-wall-btm-ex-wall-at-sw</t>
  </si>
  <si>
    <t>cl-wall-top-face-curb</t>
  </si>
  <si>
    <t>cl-wall-fl-curb</t>
  </si>
  <si>
    <t>cl-wall-lip-gutter</t>
  </si>
  <si>
    <t>GS</t>
  </si>
  <si>
    <t>wing-wall-at-ground</t>
  </si>
  <si>
    <t>wing-wall-at-top</t>
  </si>
  <si>
    <t>Colo. Ave West Abutment</t>
  </si>
  <si>
    <t>6"h20 /44"d</t>
  </si>
  <si>
    <t>1u2"gas 30"d</t>
  </si>
  <si>
    <t>1u2"gas 36"d</t>
  </si>
  <si>
    <t>waterdid not find 10' D/7W#17</t>
  </si>
  <si>
    <t>Pikes Peak East of Spruce</t>
  </si>
  <si>
    <t>N Sierra Madre/Bijou</t>
  </si>
  <si>
    <t>1-8"h20/61"d</t>
  </si>
  <si>
    <t>N Sierra Madre/Kiowa</t>
  </si>
  <si>
    <t>did not find10'dx5'w'21b</t>
  </si>
  <si>
    <t>52"d hit concrete ph24a</t>
  </si>
  <si>
    <t>PH-189</t>
  </si>
  <si>
    <t>PH-190</t>
  </si>
  <si>
    <t>PH-191</t>
  </si>
  <si>
    <t>PH-192</t>
  </si>
  <si>
    <t>PH-193</t>
  </si>
  <si>
    <t>PH-181</t>
  </si>
  <si>
    <t>PH-182</t>
  </si>
  <si>
    <t>PH-183</t>
  </si>
  <si>
    <t>PH-184</t>
  </si>
  <si>
    <t>PH-185</t>
  </si>
  <si>
    <t>PH-186</t>
  </si>
  <si>
    <t>PH-187</t>
  </si>
  <si>
    <t>PH-188</t>
  </si>
  <si>
    <t>level 3 f/o 14ft.top 14ft6in.bottom 1-6 poly</t>
  </si>
  <si>
    <t>Level 3 f/o 15'-11"top 16'-5".bottom 1-6 poly</t>
  </si>
  <si>
    <t>no description LV3</t>
  </si>
  <si>
    <t>Sprint 4"f/o 48" top 52" bottom</t>
  </si>
  <si>
    <t>no description MCI/Quest</t>
  </si>
  <si>
    <t>Level 3 f/o 8'-3"top 9'-1".bottom 1-10 poly</t>
  </si>
  <si>
    <t>sprint2"f/o 43" top 45" bottom</t>
  </si>
  <si>
    <t>unknown</t>
  </si>
  <si>
    <t>Sprint 2" F/o 79" top 81" bottom</t>
  </si>
  <si>
    <t>Sprint 2" F/o 50" top 52" bottom</t>
  </si>
  <si>
    <t>Rockrimmon at RR</t>
  </si>
  <si>
    <t>f/o-4-1.5inch-d=21 - Qwest?</t>
  </si>
  <si>
    <t>san sew 10.75 top-2003</t>
  </si>
  <si>
    <t>fo 3 x 2" lines-2004</t>
  </si>
  <si>
    <t>eastedge.elecbank 46inch-2005</t>
  </si>
  <si>
    <t>eastedge.elecbank 46inch-2006</t>
  </si>
  <si>
    <t>westedge.elecbank 36inch-2007</t>
  </si>
  <si>
    <t xml:space="preserve">qwest 34" </t>
  </si>
  <si>
    <t xml:space="preserve">east edge elect bank 35" </t>
  </si>
  <si>
    <t xml:space="preserve">west edge elect bank 35" </t>
  </si>
  <si>
    <t xml:space="preserve">east edge qwest bank 24" </t>
  </si>
  <si>
    <t xml:space="preserve">west edge qwest bank 23" </t>
  </si>
  <si>
    <t>east edge qwestbank 27" T 38" b</t>
  </si>
  <si>
    <t>west edge qwestbank 23" T 36" b</t>
  </si>
  <si>
    <t xml:space="preserve">east edge elect bank 59" </t>
  </si>
  <si>
    <t>east edge qwestbank 26" T 38" b</t>
  </si>
  <si>
    <t>west edge qwestbank 26" T 38" b</t>
  </si>
  <si>
    <t xml:space="preserve">east edge elect bank 44" </t>
  </si>
  <si>
    <t xml:space="preserve">west edge qwest 24" </t>
  </si>
  <si>
    <t xml:space="preserve">east edge elect bank 39" </t>
  </si>
  <si>
    <t>Bijou at Railroad</t>
  </si>
  <si>
    <t>Bijou East of Railroad</t>
  </si>
  <si>
    <t>Qwest mark</t>
  </si>
  <si>
    <t>Qwest 50" to 1-6inch</t>
  </si>
  <si>
    <t>Qwest pothole 57" Dp 1-6inch</t>
  </si>
  <si>
    <t>Qwest pothole went 10ft</t>
  </si>
  <si>
    <t>Mesa Rd East of I-25</t>
  </si>
  <si>
    <t>8" gas-depth 146"</t>
  </si>
  <si>
    <t>East side I-25</t>
  </si>
  <si>
    <t>4" F/O 204"</t>
  </si>
  <si>
    <t>42inch-rcp-ss-7ft-depth-cl</t>
  </si>
  <si>
    <t>water-np-cl-actual</t>
  </si>
  <si>
    <t>42inch-rcp-ssewer-7ft-depth-cl</t>
  </si>
  <si>
    <t>PH-99</t>
  </si>
  <si>
    <t xml:space="preserve">FO53" DP 2 2" </t>
  </si>
  <si>
    <t xml:space="preserve">FO91" DP 2 2" </t>
  </si>
  <si>
    <t>71" DP 6" Wtr</t>
  </si>
  <si>
    <t>gas-p/h-66in</t>
  </si>
  <si>
    <t>gas-p/o-48in</t>
  </si>
  <si>
    <t>gas-p/o-48.5in</t>
  </si>
  <si>
    <t>gas-p/o-49.8in</t>
  </si>
  <si>
    <t>gas-p/o-50.4in</t>
  </si>
  <si>
    <t>Rusina Rd N of G.O.G.</t>
  </si>
  <si>
    <t>12" water 70" depth</t>
  </si>
  <si>
    <t>12" water 66" depth</t>
  </si>
  <si>
    <t>8" private water 97" Depth</t>
  </si>
  <si>
    <t>PH-014A</t>
  </si>
  <si>
    <t>PH-013A</t>
  </si>
  <si>
    <t>ELEC 48" T</t>
  </si>
  <si>
    <t>GAS 55" 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</si>
</sst>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Border="1" applyAlignment="1">
      <alignment wrapText="1"/>
    </xf>
    <xf numFmtId="164" fontId="0" fillId="0" borderId="0" xfId="0" applyNumberFormat="1" applyFill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0" fillId="0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0" fontId="0" fillId="2" borderId="0" xfId="0" applyFill="1" applyBorder="1" applyAlignment="1">
      <alignment horizontal="left" wrapText="1"/>
    </xf>
    <xf numFmtId="0" fontId="0" fillId="2" borderId="0" xfId="0" applyFill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Alignment="1">
      <alignment horizontal="left"/>
    </xf>
    <xf numFmtId="2" fontId="0" fillId="0" borderId="1" xfId="0" applyNumberFormat="1" applyFill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 wrapText="1"/>
    </xf>
    <xf numFmtId="164" fontId="0" fillId="0" borderId="1" xfId="0" applyNumberFormat="1" applyBorder="1" applyAlignment="1">
      <alignment horizontal="center"/>
    </xf>
    <xf numFmtId="0" fontId="0" fillId="4" borderId="0" xfId="0" applyFill="1" applyAlignment="1">
      <alignment/>
    </xf>
    <xf numFmtId="0" fontId="2" fillId="5" borderId="0" xfId="0" applyFont="1" applyFill="1" applyAlignment="1">
      <alignment horizontal="center"/>
    </xf>
    <xf numFmtId="0" fontId="0" fillId="6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164" fontId="0" fillId="0" borderId="1" xfId="0" applyNumberFormat="1" applyFill="1" applyBorder="1" applyAlignment="1">
      <alignment/>
    </xf>
    <xf numFmtId="0" fontId="0" fillId="0" borderId="3" xfId="0" applyFill="1" applyBorder="1" applyAlignment="1">
      <alignment/>
    </xf>
    <xf numFmtId="164" fontId="0" fillId="0" borderId="3" xfId="0" applyNumberFormat="1" applyFill="1" applyBorder="1" applyAlignment="1">
      <alignment/>
    </xf>
    <xf numFmtId="164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horizontal="left" wrapText="1"/>
    </xf>
    <xf numFmtId="164" fontId="0" fillId="0" borderId="1" xfId="0" applyNumberFormat="1" applyFill="1" applyBorder="1" applyAlignment="1">
      <alignment horizontal="center" wrapText="1"/>
    </xf>
    <xf numFmtId="0" fontId="0" fillId="0" borderId="1" xfId="0" applyFont="1" applyFill="1" applyBorder="1" applyAlignment="1">
      <alignment/>
    </xf>
    <xf numFmtId="164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horizontal="left"/>
    </xf>
    <xf numFmtId="164" fontId="2" fillId="0" borderId="1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0" fontId="0" fillId="7" borderId="0" xfId="0" applyFill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2" fillId="0" borderId="1" xfId="0" applyNumberFormat="1" applyFont="1" applyBorder="1" applyAlignment="1">
      <alignment/>
    </xf>
    <xf numFmtId="164" fontId="0" fillId="0" borderId="1" xfId="0" applyNumberFormat="1" applyBorder="1" applyAlignment="1">
      <alignment horizontal="center" wrapText="1"/>
    </xf>
    <xf numFmtId="0" fontId="0" fillId="0" borderId="3" xfId="0" applyFont="1" applyFill="1" applyBorder="1" applyAlignment="1">
      <alignment horizontal="left"/>
    </xf>
    <xf numFmtId="16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/>
    </xf>
    <xf numFmtId="16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left" wrapText="1"/>
    </xf>
    <xf numFmtId="0" fontId="2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164" fontId="0" fillId="0" borderId="1" xfId="0" applyNumberFormat="1" applyFont="1" applyBorder="1" applyAlignment="1">
      <alignment/>
    </xf>
    <xf numFmtId="0" fontId="0" fillId="0" borderId="3" xfId="0" applyBorder="1" applyAlignment="1">
      <alignment horizontal="left" wrapText="1"/>
    </xf>
    <xf numFmtId="0" fontId="0" fillId="0" borderId="5" xfId="0" applyBorder="1" applyAlignment="1">
      <alignment/>
    </xf>
    <xf numFmtId="0" fontId="0" fillId="2" borderId="1" xfId="0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0" borderId="6" xfId="0" applyBorder="1" applyAlignment="1">
      <alignment/>
    </xf>
    <xf numFmtId="0" fontId="0" fillId="0" borderId="6" xfId="0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164" fontId="0" fillId="0" borderId="3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1" xfId="0" applyNumberFormat="1" applyFill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2"/>
  <sheetViews>
    <sheetView zoomScaleSheetLayoutView="75" workbookViewId="0" topLeftCell="A1">
      <pane xSplit="1" ySplit="2" topLeftCell="B9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152" sqref="G152"/>
    </sheetView>
  </sheetViews>
  <sheetFormatPr defaultColWidth="9.140625" defaultRowHeight="12.75"/>
  <cols>
    <col min="2" max="3" width="10.7109375" style="0" customWidth="1"/>
    <col min="4" max="4" width="10.140625" style="0" bestFit="1" customWidth="1"/>
    <col min="5" max="5" width="9.8515625" style="0" bestFit="1" customWidth="1"/>
    <col min="6" max="6" width="9.7109375" style="0" bestFit="1" customWidth="1"/>
    <col min="7" max="7" width="23.140625" style="0" customWidth="1"/>
    <col min="8" max="8" width="52.7109375" style="0" customWidth="1"/>
    <col min="9" max="9" width="22.421875" style="0" customWidth="1"/>
    <col min="11" max="11" width="10.57421875" style="0" customWidth="1"/>
    <col min="12" max="12" width="10.8515625" style="0" customWidth="1"/>
  </cols>
  <sheetData>
    <row r="1" spans="1:8" ht="12.75">
      <c r="A1" s="102" t="s">
        <v>325</v>
      </c>
      <c r="B1" s="102"/>
      <c r="C1" s="102"/>
      <c r="D1" s="102"/>
      <c r="E1" s="102"/>
      <c r="F1" s="102"/>
      <c r="G1" s="102"/>
      <c r="H1" s="102"/>
    </row>
    <row r="2" spans="1:8" ht="39" thickBot="1">
      <c r="A2" s="33" t="s">
        <v>0</v>
      </c>
      <c r="B2" s="33" t="s">
        <v>1</v>
      </c>
      <c r="C2" s="33" t="s">
        <v>2</v>
      </c>
      <c r="D2" s="34" t="s">
        <v>4</v>
      </c>
      <c r="E2" s="34" t="s">
        <v>5</v>
      </c>
      <c r="F2" s="34" t="s">
        <v>6</v>
      </c>
      <c r="G2" s="34" t="s">
        <v>7</v>
      </c>
      <c r="H2" s="35" t="s">
        <v>686</v>
      </c>
    </row>
    <row r="3" spans="1:9" ht="13.5" thickTop="1">
      <c r="A3" s="36"/>
      <c r="B3" s="36"/>
      <c r="C3" s="36"/>
      <c r="D3" s="37"/>
      <c r="E3" s="37"/>
      <c r="F3" s="37"/>
      <c r="G3" s="37"/>
      <c r="H3" s="38"/>
      <c r="I3" s="32" t="s">
        <v>752</v>
      </c>
    </row>
    <row r="4" spans="1:9" ht="12.75">
      <c r="A4" s="36" t="s">
        <v>23</v>
      </c>
      <c r="B4" s="39">
        <v>165426.863</v>
      </c>
      <c r="C4" s="39">
        <v>91233.051</v>
      </c>
      <c r="D4" s="39">
        <v>5974.062</v>
      </c>
      <c r="E4" s="40">
        <f>D4-(48/12)</f>
        <v>5970.062</v>
      </c>
      <c r="F4" s="40">
        <f>E4-(10/12)</f>
        <v>5969.228666666667</v>
      </c>
      <c r="G4" s="41" t="s">
        <v>586</v>
      </c>
      <c r="H4" s="36" t="s">
        <v>573</v>
      </c>
      <c r="I4" s="55" t="s">
        <v>753</v>
      </c>
    </row>
    <row r="5" spans="1:9" ht="12.75">
      <c r="A5" s="36" t="s">
        <v>24</v>
      </c>
      <c r="B5" s="39">
        <v>165432.536</v>
      </c>
      <c r="C5" s="39">
        <v>91247.269</v>
      </c>
      <c r="D5" s="39">
        <v>5974.75</v>
      </c>
      <c r="E5" s="40">
        <f>D5-(42/12)</f>
        <v>5971.25</v>
      </c>
      <c r="F5" s="37"/>
      <c r="G5" s="41" t="s">
        <v>586</v>
      </c>
      <c r="H5" s="36" t="s">
        <v>458</v>
      </c>
      <c r="I5" s="30" t="s">
        <v>754</v>
      </c>
    </row>
    <row r="6" spans="1:9" ht="12.75">
      <c r="A6" s="36" t="s">
        <v>349</v>
      </c>
      <c r="B6" s="39">
        <v>165356.361</v>
      </c>
      <c r="C6" s="39">
        <v>91288.613</v>
      </c>
      <c r="D6" s="39">
        <v>5974.116</v>
      </c>
      <c r="E6" s="40">
        <f>D6-(36/12)</f>
        <v>5971.116</v>
      </c>
      <c r="F6" s="40">
        <f>E6-(1.5/12)</f>
        <v>5970.991</v>
      </c>
      <c r="G6" s="41" t="s">
        <v>586</v>
      </c>
      <c r="H6" s="36" t="s">
        <v>576</v>
      </c>
      <c r="I6" s="22" t="s">
        <v>755</v>
      </c>
    </row>
    <row r="7" spans="1:8" ht="12.75">
      <c r="A7" s="36" t="s">
        <v>350</v>
      </c>
      <c r="B7" s="39">
        <v>165371.764</v>
      </c>
      <c r="C7" s="39">
        <v>91284.946</v>
      </c>
      <c r="D7" s="39">
        <v>5973.926</v>
      </c>
      <c r="E7" s="40">
        <f>D7-(24/12)</f>
        <v>5971.926</v>
      </c>
      <c r="F7" s="40">
        <f>E7-(1.5/12)</f>
        <v>5971.801</v>
      </c>
      <c r="G7" s="41" t="s">
        <v>586</v>
      </c>
      <c r="H7" s="36" t="s">
        <v>577</v>
      </c>
    </row>
    <row r="8" spans="1:8" ht="12.75">
      <c r="A8" s="36" t="s">
        <v>176</v>
      </c>
      <c r="B8" s="39">
        <v>165432.999</v>
      </c>
      <c r="C8" s="39">
        <v>91274.668</v>
      </c>
      <c r="D8" s="39">
        <v>5973.499</v>
      </c>
      <c r="E8" s="40">
        <f>D8-(41/12)</f>
        <v>5970.082333333333</v>
      </c>
      <c r="F8" s="37"/>
      <c r="G8" s="41" t="s">
        <v>585</v>
      </c>
      <c r="H8" s="36" t="s">
        <v>580</v>
      </c>
    </row>
    <row r="9" spans="1:8" ht="12.75">
      <c r="A9" s="36" t="s">
        <v>351</v>
      </c>
      <c r="B9" s="39">
        <v>165248.943</v>
      </c>
      <c r="C9" s="39">
        <v>91273.882</v>
      </c>
      <c r="D9" s="39">
        <v>5976.714</v>
      </c>
      <c r="E9" s="40">
        <f>D9-(43/12)</f>
        <v>5973.130666666667</v>
      </c>
      <c r="F9" s="40"/>
      <c r="G9" s="41" t="s">
        <v>585</v>
      </c>
      <c r="H9" s="36" t="s">
        <v>578</v>
      </c>
    </row>
    <row r="10" spans="1:8" ht="12.75">
      <c r="A10" s="36" t="s">
        <v>352</v>
      </c>
      <c r="B10" s="94">
        <v>165232.24</v>
      </c>
      <c r="C10" s="94">
        <v>91278.12</v>
      </c>
      <c r="D10" s="39"/>
      <c r="E10" s="95">
        <v>5975.95</v>
      </c>
      <c r="F10" s="40"/>
      <c r="G10" s="41" t="s">
        <v>585</v>
      </c>
      <c r="H10" s="36" t="s">
        <v>773</v>
      </c>
    </row>
    <row r="11" spans="1:8" ht="12.75">
      <c r="A11" s="36" t="s">
        <v>579</v>
      </c>
      <c r="B11" s="39">
        <v>165169.709</v>
      </c>
      <c r="C11" s="39">
        <v>91228.429</v>
      </c>
      <c r="D11" s="39">
        <v>5978.268</v>
      </c>
      <c r="E11" s="40">
        <f>D11-(38/12)</f>
        <v>5975.101333333333</v>
      </c>
      <c r="F11" s="40"/>
      <c r="G11" s="41" t="s">
        <v>585</v>
      </c>
      <c r="H11" s="36" t="s">
        <v>466</v>
      </c>
    </row>
    <row r="12" spans="1:8" ht="12.75">
      <c r="A12" s="36" t="s">
        <v>630</v>
      </c>
      <c r="B12" s="39">
        <v>165131.364</v>
      </c>
      <c r="C12" s="39">
        <v>91168.68</v>
      </c>
      <c r="D12" s="39">
        <v>5975.727</v>
      </c>
      <c r="E12" s="40">
        <f>D12-(21/12)</f>
        <v>5973.977</v>
      </c>
      <c r="F12" s="40"/>
      <c r="G12" s="41" t="s">
        <v>586</v>
      </c>
      <c r="H12" s="36" t="s">
        <v>631</v>
      </c>
    </row>
    <row r="13" spans="1:8" ht="12.75">
      <c r="A13" s="36" t="s">
        <v>177</v>
      </c>
      <c r="B13" s="39">
        <v>165611.785</v>
      </c>
      <c r="C13" s="39">
        <v>91237.522</v>
      </c>
      <c r="D13" s="39">
        <v>5973.936</v>
      </c>
      <c r="E13" s="40">
        <f>D13-(48/12)</f>
        <v>5969.936</v>
      </c>
      <c r="F13" s="40">
        <f>E13-(10/12)</f>
        <v>5969.102666666667</v>
      </c>
      <c r="G13" s="41" t="s">
        <v>586</v>
      </c>
      <c r="H13" s="36" t="s">
        <v>574</v>
      </c>
    </row>
    <row r="14" spans="1:8" ht="12.75">
      <c r="A14" s="36" t="s">
        <v>178</v>
      </c>
      <c r="B14" s="39">
        <v>165637.038</v>
      </c>
      <c r="C14" s="39">
        <v>91259.142</v>
      </c>
      <c r="D14" s="39">
        <v>5974.116</v>
      </c>
      <c r="E14" s="40">
        <f>D14-(30/12)</f>
        <v>5971.616</v>
      </c>
      <c r="F14" s="40"/>
      <c r="G14" s="41" t="s">
        <v>586</v>
      </c>
      <c r="H14" s="36" t="s">
        <v>581</v>
      </c>
    </row>
    <row r="15" spans="1:8" ht="12.75">
      <c r="A15" s="42" t="s">
        <v>25</v>
      </c>
      <c r="B15" s="39">
        <v>165637.201</v>
      </c>
      <c r="C15" s="39">
        <v>91258.849</v>
      </c>
      <c r="D15" s="39">
        <v>5973.907</v>
      </c>
      <c r="E15" s="40">
        <f>D15-(48/12)</f>
        <v>5969.907</v>
      </c>
      <c r="F15" s="40">
        <f>E15-(6/12)</f>
        <v>5969.407</v>
      </c>
      <c r="G15" s="41" t="s">
        <v>586</v>
      </c>
      <c r="H15" s="36" t="s">
        <v>575</v>
      </c>
    </row>
    <row r="16" spans="1:8" ht="12.75">
      <c r="A16" s="42" t="s">
        <v>89</v>
      </c>
      <c r="B16" s="75">
        <v>165264.193</v>
      </c>
      <c r="C16" s="75">
        <v>91315.54</v>
      </c>
      <c r="D16" s="96">
        <v>5975.975</v>
      </c>
      <c r="E16" s="60">
        <v>5972.725</v>
      </c>
      <c r="F16" s="40"/>
      <c r="G16" s="41" t="s">
        <v>586</v>
      </c>
      <c r="H16" s="27" t="s">
        <v>775</v>
      </c>
    </row>
    <row r="17" spans="1:8" ht="12.75">
      <c r="A17" s="42" t="s">
        <v>168</v>
      </c>
      <c r="B17" s="75">
        <v>165269.434</v>
      </c>
      <c r="C17" s="75">
        <v>91322.309</v>
      </c>
      <c r="D17" s="96">
        <v>5975.762</v>
      </c>
      <c r="E17" s="60">
        <v>5970.012</v>
      </c>
      <c r="F17" s="40"/>
      <c r="G17" s="41" t="s">
        <v>586</v>
      </c>
      <c r="H17" s="27" t="s">
        <v>774</v>
      </c>
    </row>
    <row r="18" spans="1:8" ht="12.75">
      <c r="A18" s="42" t="s">
        <v>169</v>
      </c>
      <c r="B18" s="39">
        <v>165809.764</v>
      </c>
      <c r="C18" s="39">
        <v>91541.166</v>
      </c>
      <c r="D18" s="39">
        <v>5975.411</v>
      </c>
      <c r="E18" s="40">
        <f>D18-(48/12)</f>
        <v>5971.411</v>
      </c>
      <c r="F18" s="40">
        <f>E18-(4/12)</f>
        <v>5971.077666666667</v>
      </c>
      <c r="G18" s="41" t="s">
        <v>664</v>
      </c>
      <c r="H18" s="36" t="s">
        <v>558</v>
      </c>
    </row>
    <row r="19" spans="1:9" ht="12.75">
      <c r="A19" s="42" t="s">
        <v>88</v>
      </c>
      <c r="B19" s="75">
        <v>165225.489</v>
      </c>
      <c r="C19" s="75">
        <v>91259.521</v>
      </c>
      <c r="D19" s="96">
        <v>5977.622</v>
      </c>
      <c r="E19" s="97">
        <v>5970.872</v>
      </c>
      <c r="G19" s="41" t="s">
        <v>586</v>
      </c>
      <c r="H19" s="27" t="s">
        <v>776</v>
      </c>
      <c r="I19" s="27"/>
    </row>
    <row r="20" spans="1:9" ht="12.75">
      <c r="A20" s="42" t="s">
        <v>347</v>
      </c>
      <c r="B20" s="39">
        <v>165936.304</v>
      </c>
      <c r="C20" s="39">
        <v>91623.522</v>
      </c>
      <c r="D20" s="39">
        <v>5976.737</v>
      </c>
      <c r="E20" s="40">
        <f>D20-(46/12)</f>
        <v>5972.903666666667</v>
      </c>
      <c r="F20" s="40">
        <f>E20-(4/12)</f>
        <v>5972.570333333334</v>
      </c>
      <c r="G20" s="41" t="s">
        <v>663</v>
      </c>
      <c r="H20" s="36" t="s">
        <v>559</v>
      </c>
      <c r="I20" s="32"/>
    </row>
    <row r="21" spans="1:8" ht="12.75">
      <c r="A21" s="42" t="s">
        <v>348</v>
      </c>
      <c r="B21" s="38">
        <v>165244.911</v>
      </c>
      <c r="C21" s="38">
        <v>91286.413</v>
      </c>
      <c r="D21" s="38">
        <v>5977.268</v>
      </c>
      <c r="E21" s="40">
        <v>5974.434666666667</v>
      </c>
      <c r="F21" s="40"/>
      <c r="G21" s="41" t="s">
        <v>586</v>
      </c>
      <c r="H21" s="36" t="s">
        <v>777</v>
      </c>
    </row>
    <row r="22" spans="1:8" ht="12.75">
      <c r="A22" s="42" t="s">
        <v>87</v>
      </c>
      <c r="B22" s="38">
        <v>165162.934</v>
      </c>
      <c r="C22" s="38">
        <v>91234.903</v>
      </c>
      <c r="D22" s="38">
        <v>5977.484</v>
      </c>
      <c r="E22" s="10">
        <v>5971.984</v>
      </c>
      <c r="F22" s="40"/>
      <c r="G22" s="28" t="s">
        <v>585</v>
      </c>
      <c r="H22" s="52" t="s">
        <v>779</v>
      </c>
    </row>
    <row r="23" spans="1:8" ht="12.75">
      <c r="A23" s="42" t="s">
        <v>86</v>
      </c>
      <c r="B23" s="38">
        <v>165155.719</v>
      </c>
      <c r="C23" s="38">
        <v>91234.985</v>
      </c>
      <c r="D23" s="38">
        <v>5978.509</v>
      </c>
      <c r="E23" s="10">
        <v>5976.425666666667</v>
      </c>
      <c r="F23" s="40"/>
      <c r="G23" s="28" t="s">
        <v>585</v>
      </c>
      <c r="H23" s="52" t="s">
        <v>780</v>
      </c>
    </row>
    <row r="24" spans="1:8" ht="12.75">
      <c r="A24" s="42" t="s">
        <v>85</v>
      </c>
      <c r="B24" s="38">
        <v>165220.445</v>
      </c>
      <c r="C24" s="38">
        <v>91257.845</v>
      </c>
      <c r="D24" s="38">
        <v>5976.661</v>
      </c>
      <c r="E24" s="40">
        <v>5974.327666666667</v>
      </c>
      <c r="F24" s="38"/>
      <c r="G24" s="41" t="s">
        <v>586</v>
      </c>
      <c r="H24" s="36" t="s">
        <v>778</v>
      </c>
    </row>
    <row r="25" spans="1:8" ht="12.75">
      <c r="A25" s="42" t="s">
        <v>344</v>
      </c>
      <c r="B25" s="40">
        <v>166666.845</v>
      </c>
      <c r="C25" s="40">
        <v>91675.293</v>
      </c>
      <c r="D25" s="40">
        <v>5982.526</v>
      </c>
      <c r="E25" s="40">
        <f>D25-(51/12)</f>
        <v>5978.276</v>
      </c>
      <c r="F25" s="40">
        <f>E25-(2/12)</f>
        <v>5978.109333333333</v>
      </c>
      <c r="G25" s="36" t="s">
        <v>665</v>
      </c>
      <c r="H25" s="36" t="s">
        <v>561</v>
      </c>
    </row>
    <row r="26" spans="1:8" ht="12.75">
      <c r="A26" s="42" t="s">
        <v>345</v>
      </c>
      <c r="B26" s="40">
        <v>166676.588</v>
      </c>
      <c r="C26" s="40">
        <v>91415.827</v>
      </c>
      <c r="D26" s="40">
        <v>5981.254</v>
      </c>
      <c r="E26" s="40">
        <f>D26-(30/12)</f>
        <v>5978.754</v>
      </c>
      <c r="F26" s="40">
        <f>E26-(1.5/12)</f>
        <v>5978.629</v>
      </c>
      <c r="G26" s="36" t="s">
        <v>665</v>
      </c>
      <c r="H26" s="36" t="s">
        <v>562</v>
      </c>
    </row>
    <row r="27" spans="1:8" ht="12.75">
      <c r="A27" s="42" t="s">
        <v>84</v>
      </c>
      <c r="B27" s="40">
        <v>166345.397</v>
      </c>
      <c r="C27" s="40">
        <v>91746.444</v>
      </c>
      <c r="D27" s="40">
        <v>5977.812</v>
      </c>
      <c r="E27" s="40">
        <f>D27-(53/12)</f>
        <v>5973.395333333333</v>
      </c>
      <c r="F27" s="40">
        <f>E27-(6/12)</f>
        <v>5972.895333333333</v>
      </c>
      <c r="G27" s="36" t="s">
        <v>665</v>
      </c>
      <c r="H27" s="36" t="s">
        <v>563</v>
      </c>
    </row>
    <row r="28" spans="1:8" ht="12.75">
      <c r="A28" s="42" t="s">
        <v>115</v>
      </c>
      <c r="B28" s="38">
        <v>165245.774</v>
      </c>
      <c r="C28" s="38">
        <v>91281.876</v>
      </c>
      <c r="D28" s="38">
        <v>5977.253</v>
      </c>
      <c r="E28" s="97">
        <v>5975.503</v>
      </c>
      <c r="F28" s="38"/>
      <c r="G28" s="41" t="s">
        <v>586</v>
      </c>
      <c r="H28" s="27" t="s">
        <v>824</v>
      </c>
    </row>
    <row r="29" spans="1:8" ht="12.75">
      <c r="A29" s="42" t="s">
        <v>83</v>
      </c>
      <c r="B29" s="40">
        <v>166454.516</v>
      </c>
      <c r="C29" s="40">
        <v>91727.119</v>
      </c>
      <c r="D29" s="40">
        <v>5979.42</v>
      </c>
      <c r="E29" s="40">
        <f>D29-(51/12)</f>
        <v>5975.17</v>
      </c>
      <c r="F29" s="40">
        <f>E29-(6/12)</f>
        <v>5974.67</v>
      </c>
      <c r="G29" s="36" t="s">
        <v>665</v>
      </c>
      <c r="H29" s="36" t="s">
        <v>564</v>
      </c>
    </row>
    <row r="30" spans="1:8" ht="12.75">
      <c r="A30" s="42" t="s">
        <v>82</v>
      </c>
      <c r="B30" s="38"/>
      <c r="C30" s="38"/>
      <c r="D30" s="38"/>
      <c r="E30" s="38"/>
      <c r="F30" s="38"/>
      <c r="G30" s="36"/>
      <c r="H30" s="36"/>
    </row>
    <row r="31" spans="1:8" ht="12.75">
      <c r="A31" s="42" t="s">
        <v>329</v>
      </c>
      <c r="B31" s="40">
        <v>166880.314</v>
      </c>
      <c r="C31" s="40">
        <v>91715.664</v>
      </c>
      <c r="D31" s="40">
        <v>5984.4</v>
      </c>
      <c r="E31" s="40">
        <v>5980.65</v>
      </c>
      <c r="F31" s="38"/>
      <c r="G31" s="41" t="s">
        <v>695</v>
      </c>
      <c r="H31" s="36" t="s">
        <v>749</v>
      </c>
    </row>
    <row r="32" spans="1:8" ht="12.75">
      <c r="A32" s="42" t="s">
        <v>330</v>
      </c>
      <c r="B32" s="38"/>
      <c r="C32" s="38"/>
      <c r="D32" s="38"/>
      <c r="E32" s="38"/>
      <c r="F32" s="38"/>
      <c r="G32" s="36"/>
      <c r="H32" s="36"/>
    </row>
    <row r="33" spans="1:8" ht="12.75">
      <c r="A33" s="42" t="s">
        <v>81</v>
      </c>
      <c r="B33" s="39">
        <v>166535.726</v>
      </c>
      <c r="C33" s="39">
        <v>91747.468</v>
      </c>
      <c r="D33" s="39">
        <v>5980.158</v>
      </c>
      <c r="E33" s="40">
        <f>D33-(52/12)</f>
        <v>5975.824666666667</v>
      </c>
      <c r="F33" s="40"/>
      <c r="G33" s="41" t="s">
        <v>696</v>
      </c>
      <c r="H33" s="39" t="s">
        <v>697</v>
      </c>
    </row>
    <row r="34" spans="1:8" ht="12.75">
      <c r="A34" s="42" t="s">
        <v>334</v>
      </c>
      <c r="B34" s="39">
        <v>166742.895</v>
      </c>
      <c r="C34" s="39">
        <v>91677.072</v>
      </c>
      <c r="D34" s="39">
        <v>5983.193</v>
      </c>
      <c r="E34" s="40">
        <f>D34-(62/12)</f>
        <v>5978.026333333333</v>
      </c>
      <c r="F34" s="36"/>
      <c r="G34" s="36"/>
      <c r="H34" s="36" t="s">
        <v>688</v>
      </c>
    </row>
    <row r="35" spans="1:8" ht="12.75">
      <c r="A35" s="42" t="s">
        <v>335</v>
      </c>
      <c r="B35" s="39">
        <v>166743.797</v>
      </c>
      <c r="C35" s="39">
        <v>91412.074</v>
      </c>
      <c r="D35" s="39">
        <v>5982.842</v>
      </c>
      <c r="E35" s="40">
        <f>D35-(21/12)</f>
        <v>5981.092</v>
      </c>
      <c r="F35" s="40">
        <f>E35-(4/12)</f>
        <v>5980.758666666667</v>
      </c>
      <c r="G35" s="36" t="s">
        <v>666</v>
      </c>
      <c r="H35" s="36" t="s">
        <v>567</v>
      </c>
    </row>
    <row r="36" spans="1:8" ht="12.75">
      <c r="A36" s="42" t="s">
        <v>336</v>
      </c>
      <c r="B36" s="39">
        <v>166742.899</v>
      </c>
      <c r="C36" s="39">
        <v>91677.103</v>
      </c>
      <c r="D36" s="39">
        <v>5983.295</v>
      </c>
      <c r="E36" s="40">
        <f>D36-(40/12)</f>
        <v>5979.961666666667</v>
      </c>
      <c r="F36" s="40"/>
      <c r="G36" s="36"/>
      <c r="H36" s="36" t="s">
        <v>689</v>
      </c>
    </row>
    <row r="37" spans="1:10" ht="12.75">
      <c r="A37" s="42" t="s">
        <v>337</v>
      </c>
      <c r="B37" s="39">
        <v>166742.935</v>
      </c>
      <c r="C37" s="39">
        <v>91677.09</v>
      </c>
      <c r="D37" s="39">
        <v>5983.226</v>
      </c>
      <c r="E37" s="40">
        <f>D37-(21/12)</f>
        <v>5981.476</v>
      </c>
      <c r="F37" s="40"/>
      <c r="G37" s="36"/>
      <c r="H37" s="36" t="s">
        <v>687</v>
      </c>
      <c r="I37" s="22"/>
      <c r="J37" s="14"/>
    </row>
    <row r="38" spans="1:8" ht="12.75">
      <c r="A38" s="42" t="s">
        <v>338</v>
      </c>
      <c r="B38" s="39">
        <v>166742.744</v>
      </c>
      <c r="C38" s="39">
        <v>91412.131</v>
      </c>
      <c r="D38" s="39">
        <v>5983.002</v>
      </c>
      <c r="E38" s="40">
        <f>D38-(20/12)</f>
        <v>5981.335333333333</v>
      </c>
      <c r="F38" s="40">
        <f>E38-(1.75/12)</f>
        <v>5981.1895</v>
      </c>
      <c r="G38" s="36" t="s">
        <v>667</v>
      </c>
      <c r="H38" s="36" t="s">
        <v>566</v>
      </c>
    </row>
    <row r="39" spans="1:8" ht="12.75">
      <c r="A39" s="42" t="s">
        <v>339</v>
      </c>
      <c r="B39" s="39">
        <v>166735.79</v>
      </c>
      <c r="C39" s="39">
        <v>91411.976</v>
      </c>
      <c r="D39" s="39">
        <v>5982.646</v>
      </c>
      <c r="E39" s="40">
        <f>D39-(17/12)</f>
        <v>5981.229333333333</v>
      </c>
      <c r="F39" s="40">
        <f>E39-(1.5/12)</f>
        <v>5981.104333333333</v>
      </c>
      <c r="G39" s="36" t="s">
        <v>667</v>
      </c>
      <c r="H39" s="36" t="s">
        <v>565</v>
      </c>
    </row>
    <row r="40" spans="1:8" ht="12.75">
      <c r="A40" s="42" t="s">
        <v>340</v>
      </c>
      <c r="B40" s="39">
        <v>166744.351</v>
      </c>
      <c r="C40" s="39">
        <v>91411.6</v>
      </c>
      <c r="D40" s="39">
        <v>5982.785</v>
      </c>
      <c r="E40" s="40">
        <f>D40-(21/12)</f>
        <v>5981.035</v>
      </c>
      <c r="F40" s="40"/>
      <c r="G40" s="36" t="s">
        <v>698</v>
      </c>
      <c r="H40" s="39" t="s">
        <v>699</v>
      </c>
    </row>
    <row r="41" spans="1:8" ht="12.75">
      <c r="A41" s="42" t="s">
        <v>341</v>
      </c>
      <c r="B41" s="39">
        <v>166744.375</v>
      </c>
      <c r="C41" s="39">
        <v>91411.974</v>
      </c>
      <c r="D41" s="39">
        <v>5982.602</v>
      </c>
      <c r="E41" s="40">
        <f>D41-(8/12)</f>
        <v>5981.935333333333</v>
      </c>
      <c r="F41" s="40">
        <f>E41-(1.25/12)</f>
        <v>5981.831166666666</v>
      </c>
      <c r="G41" s="36" t="s">
        <v>667</v>
      </c>
      <c r="H41" s="36" t="s">
        <v>568</v>
      </c>
    </row>
    <row r="42" spans="1:8" ht="12.75">
      <c r="A42" s="42" t="s">
        <v>710</v>
      </c>
      <c r="B42" s="39">
        <v>166742.126</v>
      </c>
      <c r="C42" s="39">
        <v>91411.552</v>
      </c>
      <c r="D42" s="39">
        <v>5983.19</v>
      </c>
      <c r="E42" s="40">
        <f>D42-(20/12)</f>
        <v>5981.523333333333</v>
      </c>
      <c r="F42" s="40"/>
      <c r="G42" s="36"/>
      <c r="H42" s="39" t="s">
        <v>713</v>
      </c>
    </row>
    <row r="43" spans="1:8" ht="12.75">
      <c r="A43" s="42" t="s">
        <v>711</v>
      </c>
      <c r="B43" s="39">
        <v>166735.711</v>
      </c>
      <c r="C43" s="39">
        <v>91412.096</v>
      </c>
      <c r="D43" s="39">
        <v>5982.94</v>
      </c>
      <c r="E43" s="40">
        <f>D43-(17/12)</f>
        <v>5981.523333333333</v>
      </c>
      <c r="F43" s="40"/>
      <c r="G43" s="36"/>
      <c r="H43" s="39" t="s">
        <v>714</v>
      </c>
    </row>
    <row r="44" spans="1:8" ht="12.75">
      <c r="A44" s="42" t="s">
        <v>80</v>
      </c>
      <c r="B44" s="40">
        <v>167223.087</v>
      </c>
      <c r="C44" s="40">
        <v>92102.908</v>
      </c>
      <c r="D44" s="40">
        <v>5984.493</v>
      </c>
      <c r="F44" s="40"/>
      <c r="G44" s="36"/>
      <c r="H44" s="100" t="s">
        <v>793</v>
      </c>
    </row>
    <row r="45" spans="1:8" ht="12.75">
      <c r="A45" s="42" t="s">
        <v>342</v>
      </c>
      <c r="B45" s="39">
        <v>166683.828</v>
      </c>
      <c r="C45" s="39">
        <v>91714.408</v>
      </c>
      <c r="D45" s="39">
        <v>5984.558</v>
      </c>
      <c r="E45" s="40">
        <f>D45-(56/12)</f>
        <v>5979.891333333333</v>
      </c>
      <c r="F45" s="40">
        <f>E45-(8/12)</f>
        <v>5979.224666666666</v>
      </c>
      <c r="G45" s="36" t="s">
        <v>666</v>
      </c>
      <c r="H45" s="36" t="s">
        <v>569</v>
      </c>
    </row>
    <row r="46" spans="1:8" ht="12.75">
      <c r="A46" s="42" t="s">
        <v>343</v>
      </c>
      <c r="B46" s="39">
        <v>166683.207</v>
      </c>
      <c r="C46" s="39">
        <v>91415.583</v>
      </c>
      <c r="D46" s="39">
        <v>5981.836</v>
      </c>
      <c r="E46" s="40">
        <f>D46-(64/12)</f>
        <v>5976.502666666667</v>
      </c>
      <c r="F46" s="40">
        <f>E46-(8/12)</f>
        <v>5975.836</v>
      </c>
      <c r="G46" s="36" t="s">
        <v>667</v>
      </c>
      <c r="H46" s="36" t="s">
        <v>570</v>
      </c>
    </row>
    <row r="47" spans="1:9" ht="12.75">
      <c r="A47" s="42" t="s">
        <v>680</v>
      </c>
      <c r="B47" s="39">
        <v>166743.556</v>
      </c>
      <c r="C47" s="39">
        <v>91296.343</v>
      </c>
      <c r="D47" s="39">
        <v>5982.021</v>
      </c>
      <c r="E47" s="40">
        <f>D47-(64/12)</f>
        <v>5976.687666666667</v>
      </c>
      <c r="F47" s="40"/>
      <c r="G47" s="36" t="s">
        <v>684</v>
      </c>
      <c r="H47" s="43" t="s">
        <v>737</v>
      </c>
      <c r="I47" s="30"/>
    </row>
    <row r="48" spans="1:8" ht="12.75">
      <c r="A48" s="42" t="s">
        <v>681</v>
      </c>
      <c r="B48" s="14"/>
      <c r="C48" s="14"/>
      <c r="D48" s="14"/>
      <c r="E48" s="14"/>
      <c r="F48" s="14"/>
      <c r="G48" s="14"/>
      <c r="H48" s="14"/>
    </row>
    <row r="49" spans="1:8" ht="12.75">
      <c r="A49" s="42" t="s">
        <v>682</v>
      </c>
      <c r="B49" s="39">
        <v>166737.05</v>
      </c>
      <c r="C49" s="39">
        <v>91295.521</v>
      </c>
      <c r="D49" s="39">
        <v>5982.137</v>
      </c>
      <c r="E49" s="40">
        <f>D49-(64/12)</f>
        <v>5976.803666666667</v>
      </c>
      <c r="F49" s="40"/>
      <c r="G49" s="36" t="s">
        <v>684</v>
      </c>
      <c r="H49" s="43" t="s">
        <v>254</v>
      </c>
    </row>
    <row r="50" spans="1:8" ht="12.75">
      <c r="A50" s="42" t="s">
        <v>683</v>
      </c>
      <c r="B50" s="39"/>
      <c r="C50" s="39"/>
      <c r="D50" s="39"/>
      <c r="E50" s="40"/>
      <c r="F50" s="40"/>
      <c r="G50" s="36"/>
      <c r="H50" s="36"/>
    </row>
    <row r="51" spans="1:8" ht="12.75">
      <c r="A51" s="36" t="s">
        <v>79</v>
      </c>
      <c r="B51" s="39">
        <v>166768.416</v>
      </c>
      <c r="C51" s="39">
        <v>91744.975</v>
      </c>
      <c r="D51" s="39">
        <v>5984.995</v>
      </c>
      <c r="E51" s="40">
        <f>D51-(57/12)</f>
        <v>5980.245</v>
      </c>
      <c r="F51" s="36"/>
      <c r="G51" s="41" t="s">
        <v>695</v>
      </c>
      <c r="H51" s="39" t="s">
        <v>694</v>
      </c>
    </row>
    <row r="52" spans="1:8" ht="12.75" customHeight="1">
      <c r="A52" s="42" t="s">
        <v>331</v>
      </c>
      <c r="B52" s="39">
        <v>165747.708</v>
      </c>
      <c r="C52" s="39">
        <v>91488.929</v>
      </c>
      <c r="D52" s="39">
        <v>5974.775</v>
      </c>
      <c r="E52" s="10">
        <v>5971.108333333333</v>
      </c>
      <c r="F52" s="36"/>
      <c r="G52" s="41" t="s">
        <v>794</v>
      </c>
      <c r="H52" s="100" t="s">
        <v>790</v>
      </c>
    </row>
    <row r="53" spans="1:8" ht="12.75">
      <c r="A53" s="36" t="s">
        <v>78</v>
      </c>
      <c r="B53" s="39">
        <v>166423.599</v>
      </c>
      <c r="C53" s="39">
        <v>91984.493</v>
      </c>
      <c r="D53" s="39">
        <v>5987.939</v>
      </c>
      <c r="E53" s="40">
        <f>D53-(21/12)</f>
        <v>5986.189</v>
      </c>
      <c r="F53" s="36"/>
      <c r="G53" s="41" t="s">
        <v>700</v>
      </c>
      <c r="H53" s="39" t="s">
        <v>254</v>
      </c>
    </row>
    <row r="54" spans="1:8" ht="12.75">
      <c r="A54" s="36" t="s">
        <v>77</v>
      </c>
      <c r="B54" s="39">
        <v>166586.402</v>
      </c>
      <c r="C54" s="39">
        <v>92014.815</v>
      </c>
      <c r="D54" s="39">
        <v>5994.197</v>
      </c>
      <c r="E54" s="40">
        <f>D54-(75/12)</f>
        <v>5987.947</v>
      </c>
      <c r="F54" s="36"/>
      <c r="G54" s="41" t="s">
        <v>700</v>
      </c>
      <c r="H54" s="39" t="s">
        <v>703</v>
      </c>
    </row>
    <row r="55" spans="1:8" ht="12.75">
      <c r="A55" s="36" t="s">
        <v>76</v>
      </c>
      <c r="B55" s="36"/>
      <c r="C55" s="36"/>
      <c r="D55" s="36"/>
      <c r="E55" s="36"/>
      <c r="F55" s="36"/>
      <c r="G55" s="41"/>
      <c r="H55" s="36"/>
    </row>
    <row r="56" spans="1:8" ht="12.75">
      <c r="A56" s="36" t="s">
        <v>328</v>
      </c>
      <c r="B56" s="36"/>
      <c r="C56" s="36"/>
      <c r="D56" s="36"/>
      <c r="E56" s="36"/>
      <c r="F56" s="36"/>
      <c r="G56" s="41"/>
      <c r="H56" s="36"/>
    </row>
    <row r="57" spans="1:8" ht="12.75">
      <c r="A57" s="36" t="s">
        <v>326</v>
      </c>
      <c r="B57" s="39">
        <v>167409.658</v>
      </c>
      <c r="C57" s="39">
        <v>92227.972</v>
      </c>
      <c r="D57" s="39">
        <v>5989.356</v>
      </c>
      <c r="F57" s="37"/>
      <c r="G57" s="41"/>
      <c r="H57" s="36" t="s">
        <v>798</v>
      </c>
    </row>
    <row r="58" spans="1:8" ht="12.75">
      <c r="A58" s="36" t="s">
        <v>327</v>
      </c>
      <c r="B58" s="36"/>
      <c r="C58" s="36"/>
      <c r="D58" s="36"/>
      <c r="E58" s="36"/>
      <c r="F58" s="36"/>
      <c r="G58" s="41"/>
      <c r="H58" s="36"/>
    </row>
    <row r="59" spans="1:8" ht="12.75">
      <c r="A59" s="36" t="s">
        <v>75</v>
      </c>
      <c r="B59" s="39">
        <v>166830.729</v>
      </c>
      <c r="C59" s="39">
        <v>92019.148</v>
      </c>
      <c r="D59" s="39">
        <v>5996.636</v>
      </c>
      <c r="E59" s="40">
        <f>D59-(36/12)</f>
        <v>5993.636</v>
      </c>
      <c r="F59" s="36"/>
      <c r="G59" s="41" t="s">
        <v>668</v>
      </c>
      <c r="H59" s="39" t="s">
        <v>654</v>
      </c>
    </row>
    <row r="60" spans="1:8" ht="12.75">
      <c r="A60" s="36" t="s">
        <v>74</v>
      </c>
      <c r="B60" s="39"/>
      <c r="C60" s="39"/>
      <c r="D60" s="39"/>
      <c r="E60" s="40"/>
      <c r="F60" s="36"/>
      <c r="G60" s="41"/>
      <c r="H60" s="36"/>
    </row>
    <row r="61" spans="1:8" ht="12.75">
      <c r="A61" s="36" t="s">
        <v>73</v>
      </c>
      <c r="B61" s="39"/>
      <c r="C61" s="39"/>
      <c r="D61" s="39"/>
      <c r="E61" s="40"/>
      <c r="F61" s="36"/>
      <c r="G61" s="41"/>
      <c r="H61" s="36"/>
    </row>
    <row r="62" spans="1:8" ht="12.75">
      <c r="A62" s="36" t="s">
        <v>332</v>
      </c>
      <c r="B62" s="39">
        <v>168075.941</v>
      </c>
      <c r="C62" s="39">
        <v>92132.314</v>
      </c>
      <c r="D62" s="39">
        <v>5996.925</v>
      </c>
      <c r="F62" s="37"/>
      <c r="G62" s="41"/>
      <c r="H62" s="36" t="s">
        <v>799</v>
      </c>
    </row>
    <row r="63" spans="1:8" ht="12.75">
      <c r="A63" s="36" t="s">
        <v>72</v>
      </c>
      <c r="B63" s="39">
        <v>165406.924</v>
      </c>
      <c r="C63" s="39">
        <v>91242.381</v>
      </c>
      <c r="D63" s="39">
        <v>5974.674</v>
      </c>
      <c r="E63" s="39">
        <v>5963.924</v>
      </c>
      <c r="F63" s="39"/>
      <c r="G63" s="41" t="s">
        <v>586</v>
      </c>
      <c r="H63" s="36" t="s">
        <v>825</v>
      </c>
    </row>
    <row r="64" spans="1:8" ht="12.75">
      <c r="A64" s="36" t="s">
        <v>333</v>
      </c>
      <c r="B64" s="39">
        <v>165399.645</v>
      </c>
      <c r="C64" s="39">
        <v>91239.858</v>
      </c>
      <c r="D64" s="39">
        <v>5972.417</v>
      </c>
      <c r="F64" s="39"/>
      <c r="G64" s="41" t="s">
        <v>586</v>
      </c>
      <c r="H64" s="36" t="s">
        <v>826</v>
      </c>
    </row>
    <row r="65" spans="1:8" ht="12.75">
      <c r="A65" s="36" t="s">
        <v>71</v>
      </c>
      <c r="B65" s="39">
        <v>165407.779</v>
      </c>
      <c r="C65" s="39">
        <v>91241.932</v>
      </c>
      <c r="D65" s="39">
        <v>5970.078</v>
      </c>
      <c r="E65" s="11">
        <v>5966.244666666667</v>
      </c>
      <c r="F65" s="39"/>
      <c r="G65" s="41" t="s">
        <v>586</v>
      </c>
      <c r="H65" s="36" t="s">
        <v>827</v>
      </c>
    </row>
    <row r="66" spans="1:8" ht="12.75">
      <c r="A66" s="36" t="s">
        <v>355</v>
      </c>
      <c r="B66" s="39">
        <v>165399.589</v>
      </c>
      <c r="C66" s="39">
        <v>91240.423</v>
      </c>
      <c r="D66" s="39">
        <v>5970.093</v>
      </c>
      <c r="E66" s="11">
        <v>5966.259666666667</v>
      </c>
      <c r="F66" s="39"/>
      <c r="G66" s="41" t="s">
        <v>586</v>
      </c>
      <c r="H66" s="36" t="s">
        <v>828</v>
      </c>
    </row>
    <row r="67" spans="1:8" ht="12.75">
      <c r="A67" s="36" t="s">
        <v>356</v>
      </c>
      <c r="B67" s="39">
        <v>165437.491</v>
      </c>
      <c r="C67" s="39">
        <v>91244.346</v>
      </c>
      <c r="D67" s="39">
        <v>5969.946</v>
      </c>
      <c r="E67">
        <v>5966.946</v>
      </c>
      <c r="F67" s="39"/>
      <c r="G67" s="41" t="s">
        <v>586</v>
      </c>
      <c r="H67" s="36" t="s">
        <v>829</v>
      </c>
    </row>
    <row r="68" spans="1:8" ht="12.75">
      <c r="A68" s="36" t="s">
        <v>357</v>
      </c>
      <c r="B68" s="39">
        <v>167480.523</v>
      </c>
      <c r="C68" s="39">
        <v>92180.154</v>
      </c>
      <c r="D68" s="39">
        <v>5990.564</v>
      </c>
      <c r="E68" s="40">
        <f>D68-(43/12)</f>
        <v>5986.980666666667</v>
      </c>
      <c r="F68" s="40">
        <f>E68-(1.5/12)</f>
        <v>5986.855666666667</v>
      </c>
      <c r="G68" s="41" t="s">
        <v>669</v>
      </c>
      <c r="H68" s="36" t="s">
        <v>396</v>
      </c>
    </row>
    <row r="69" spans="1:8" ht="12.75">
      <c r="A69" s="36" t="s">
        <v>358</v>
      </c>
      <c r="B69" s="39">
        <v>167844.151</v>
      </c>
      <c r="C69" s="39">
        <v>92139.744</v>
      </c>
      <c r="D69" s="39">
        <v>5996.086</v>
      </c>
      <c r="E69" s="40">
        <f>D69-(38/12)</f>
        <v>5992.919333333333</v>
      </c>
      <c r="F69" s="40">
        <f>E69-(1.5/12)</f>
        <v>5992.794333333333</v>
      </c>
      <c r="G69" s="41" t="s">
        <v>670</v>
      </c>
      <c r="H69" s="36" t="s">
        <v>397</v>
      </c>
    </row>
    <row r="70" spans="1:8" ht="12.75">
      <c r="A70" s="36" t="s">
        <v>359</v>
      </c>
      <c r="B70" s="39"/>
      <c r="C70" s="39"/>
      <c r="D70" s="39"/>
      <c r="E70" s="36"/>
      <c r="F70" s="36"/>
      <c r="G70" s="41"/>
      <c r="H70" s="40"/>
    </row>
    <row r="71" spans="1:8" ht="12.75">
      <c r="A71" s="36" t="s">
        <v>494</v>
      </c>
      <c r="B71" s="39">
        <v>167510.688</v>
      </c>
      <c r="C71" s="39">
        <v>92008.964</v>
      </c>
      <c r="D71" s="39">
        <v>5984.421</v>
      </c>
      <c r="E71" s="40">
        <f>D71-(42/12)</f>
        <v>5980.921</v>
      </c>
      <c r="F71" s="40"/>
      <c r="G71" s="41"/>
      <c r="H71" s="36" t="s">
        <v>495</v>
      </c>
    </row>
    <row r="72" spans="1:8" ht="12.75">
      <c r="A72" s="36" t="s">
        <v>68</v>
      </c>
      <c r="B72" s="39">
        <v>167524.427</v>
      </c>
      <c r="C72" s="39">
        <v>91784.965</v>
      </c>
      <c r="D72" s="39">
        <v>5988.465</v>
      </c>
      <c r="E72" s="40">
        <f>D72-(47/12)</f>
        <v>5984.548333333333</v>
      </c>
      <c r="F72" s="40"/>
      <c r="G72" s="41" t="s">
        <v>671</v>
      </c>
      <c r="H72" s="36" t="s">
        <v>310</v>
      </c>
    </row>
    <row r="73" spans="1:8" ht="12.75">
      <c r="A73" s="36" t="s">
        <v>353</v>
      </c>
      <c r="B73" s="39"/>
      <c r="C73" s="39"/>
      <c r="D73" s="39"/>
      <c r="E73" s="36"/>
      <c r="F73" s="36"/>
      <c r="G73" s="41" t="s">
        <v>672</v>
      </c>
      <c r="H73" s="40"/>
    </row>
    <row r="74" spans="1:8" ht="12.75">
      <c r="A74" s="36" t="s">
        <v>354</v>
      </c>
      <c r="B74" s="39">
        <v>167537.3</v>
      </c>
      <c r="C74" s="39">
        <v>91793.241</v>
      </c>
      <c r="D74" s="39">
        <v>5989.634</v>
      </c>
      <c r="E74" s="40">
        <f>D74-(55/12)</f>
        <v>5985.050666666667</v>
      </c>
      <c r="F74" s="40"/>
      <c r="G74" s="41" t="s">
        <v>671</v>
      </c>
      <c r="H74" s="36" t="s">
        <v>398</v>
      </c>
    </row>
    <row r="75" spans="1:8" ht="12.75">
      <c r="A75" s="36" t="s">
        <v>69</v>
      </c>
      <c r="B75" s="39">
        <v>167563.147</v>
      </c>
      <c r="C75" s="39">
        <v>92069.312</v>
      </c>
      <c r="D75" s="39">
        <v>5988.638</v>
      </c>
      <c r="E75" s="40">
        <f>D75-(14/12)</f>
        <v>5987.471333333333</v>
      </c>
      <c r="F75" s="40">
        <f>E75-(2/12)</f>
        <v>5987.304666666666</v>
      </c>
      <c r="G75" s="41" t="s">
        <v>673</v>
      </c>
      <c r="H75" s="36" t="s">
        <v>399</v>
      </c>
    </row>
    <row r="76" spans="1:8" ht="12.75">
      <c r="A76" s="36" t="s">
        <v>531</v>
      </c>
      <c r="B76" s="39">
        <v>167510.401</v>
      </c>
      <c r="C76" s="39">
        <v>92009.04</v>
      </c>
      <c r="D76" s="39">
        <v>5984.565</v>
      </c>
      <c r="E76" s="40">
        <f>D76-(43/12)</f>
        <v>5980.981666666667</v>
      </c>
      <c r="F76" s="36"/>
      <c r="G76" s="41" t="s">
        <v>673</v>
      </c>
      <c r="H76" s="36" t="s">
        <v>636</v>
      </c>
    </row>
    <row r="77" spans="1:8" ht="12.75">
      <c r="A77" s="36" t="s">
        <v>70</v>
      </c>
      <c r="B77" s="39">
        <v>167699.974</v>
      </c>
      <c r="C77" s="39">
        <v>91803.287</v>
      </c>
      <c r="D77" s="39">
        <v>5992.951</v>
      </c>
      <c r="E77" s="40">
        <f>D77-(45/12)</f>
        <v>5989.201</v>
      </c>
      <c r="F77" s="40"/>
      <c r="G77" s="41" t="s">
        <v>674</v>
      </c>
      <c r="H77" s="36" t="s">
        <v>400</v>
      </c>
    </row>
    <row r="78" spans="1:8" ht="12.75">
      <c r="A78" s="36" t="s">
        <v>90</v>
      </c>
      <c r="B78" s="39">
        <v>167913.42</v>
      </c>
      <c r="C78" s="39">
        <v>92074.915</v>
      </c>
      <c r="D78" s="39">
        <v>5992.36</v>
      </c>
      <c r="E78" s="40">
        <f>D78-(18/12)</f>
        <v>5990.86</v>
      </c>
      <c r="F78" s="40">
        <f>E78-(2/12)</f>
        <v>5990.693333333333</v>
      </c>
      <c r="G78" s="41" t="s">
        <v>673</v>
      </c>
      <c r="H78" s="36" t="s">
        <v>401</v>
      </c>
    </row>
    <row r="79" spans="1:8" ht="12.75">
      <c r="A79" s="36" t="s">
        <v>91</v>
      </c>
      <c r="B79" s="39"/>
      <c r="C79" s="39"/>
      <c r="D79" s="39"/>
      <c r="E79" s="36"/>
      <c r="F79" s="36"/>
      <c r="G79" s="41"/>
      <c r="H79" s="40"/>
    </row>
    <row r="80" spans="1:8" ht="12.75">
      <c r="A80" s="36" t="s">
        <v>92</v>
      </c>
      <c r="B80" s="39"/>
      <c r="C80" s="39"/>
      <c r="D80" s="39"/>
      <c r="E80" s="36"/>
      <c r="F80" s="37"/>
      <c r="G80" s="41"/>
      <c r="H80" s="40"/>
    </row>
    <row r="81" spans="1:8" ht="12.75">
      <c r="A81" s="36" t="s">
        <v>360</v>
      </c>
      <c r="B81" s="39"/>
      <c r="C81" s="39"/>
      <c r="D81" s="39"/>
      <c r="E81" s="36"/>
      <c r="F81" s="37"/>
      <c r="G81" s="41"/>
      <c r="H81" s="40"/>
    </row>
    <row r="82" spans="1:8" ht="12.75">
      <c r="A82" s="36" t="s">
        <v>361</v>
      </c>
      <c r="B82" s="39">
        <v>167349.519</v>
      </c>
      <c r="C82" s="39">
        <v>92120.26</v>
      </c>
      <c r="D82" s="39">
        <v>5987.682</v>
      </c>
      <c r="E82" s="40">
        <f>D82-(88/12)</f>
        <v>5980.348666666667</v>
      </c>
      <c r="F82" s="40">
        <f>E82-(16/12)</f>
        <v>5979.015333333334</v>
      </c>
      <c r="G82" s="41" t="s">
        <v>675</v>
      </c>
      <c r="H82" s="36" t="s">
        <v>496</v>
      </c>
    </row>
    <row r="83" spans="1:8" ht="12.75">
      <c r="A83" s="36" t="s">
        <v>362</v>
      </c>
      <c r="B83" s="39"/>
      <c r="C83" s="39"/>
      <c r="D83" s="39"/>
      <c r="E83" s="36"/>
      <c r="F83" s="37"/>
      <c r="G83" s="41"/>
      <c r="H83" s="40"/>
    </row>
    <row r="84" spans="1:8" ht="12.75">
      <c r="A84" s="36" t="s">
        <v>363</v>
      </c>
      <c r="B84" s="39">
        <v>167411.541</v>
      </c>
      <c r="C84" s="39">
        <v>92165.412</v>
      </c>
      <c r="D84" s="39">
        <v>5988.755</v>
      </c>
      <c r="E84" s="40">
        <f>D84-(119/12)</f>
        <v>5978.838333333333</v>
      </c>
      <c r="F84" s="40">
        <f>E84-(16/12)</f>
        <v>5977.505</v>
      </c>
      <c r="G84" s="41" t="s">
        <v>675</v>
      </c>
      <c r="H84" s="36" t="s">
        <v>497</v>
      </c>
    </row>
    <row r="85" spans="1:8" ht="12.75">
      <c r="A85" s="36" t="s">
        <v>364</v>
      </c>
      <c r="B85" s="39">
        <v>167421.938</v>
      </c>
      <c r="C85" s="39">
        <v>92202.144</v>
      </c>
      <c r="D85" s="39">
        <v>5989.193</v>
      </c>
      <c r="E85" s="40">
        <f>D85-(147/12)</f>
        <v>5976.943</v>
      </c>
      <c r="F85" s="40">
        <f>E85-(16/12)</f>
        <v>5975.609666666667</v>
      </c>
      <c r="G85" s="41" t="s">
        <v>675</v>
      </c>
      <c r="H85" s="39" t="s">
        <v>653</v>
      </c>
    </row>
    <row r="86" spans="1:8" ht="12.75">
      <c r="A86" s="36" t="s">
        <v>365</v>
      </c>
      <c r="B86" s="39">
        <v>168019.352</v>
      </c>
      <c r="C86" s="39">
        <v>92118.732</v>
      </c>
      <c r="D86" s="39">
        <v>5998.042</v>
      </c>
      <c r="E86" s="40">
        <f>D86-(73/12)</f>
        <v>5991.958666666667</v>
      </c>
      <c r="F86" s="40">
        <f>E86-(16/12)</f>
        <v>5990.625333333334</v>
      </c>
      <c r="G86" s="41" t="s">
        <v>670</v>
      </c>
      <c r="H86" s="36" t="s">
        <v>498</v>
      </c>
    </row>
    <row r="87" spans="1:8" ht="12.75">
      <c r="A87" s="36" t="s">
        <v>93</v>
      </c>
      <c r="B87" s="39">
        <v>168256.225</v>
      </c>
      <c r="C87" s="39">
        <v>92071.755</v>
      </c>
      <c r="D87" s="39">
        <v>5999.387</v>
      </c>
      <c r="E87" s="40">
        <f>D87-(22/12)</f>
        <v>5997.553666666667</v>
      </c>
      <c r="F87" s="40">
        <f>E87-(2/12)</f>
        <v>5997.387</v>
      </c>
      <c r="G87" s="41" t="s">
        <v>676</v>
      </c>
      <c r="H87" s="36" t="s">
        <v>402</v>
      </c>
    </row>
    <row r="88" spans="1:8" ht="12.75">
      <c r="A88" s="36" t="s">
        <v>94</v>
      </c>
      <c r="B88" s="39">
        <v>168432.486</v>
      </c>
      <c r="C88" s="39">
        <v>91857.144</v>
      </c>
      <c r="D88" s="39">
        <v>5994.12</v>
      </c>
      <c r="E88" s="40">
        <f>D88-(46/12)</f>
        <v>5990.286666666667</v>
      </c>
      <c r="F88" s="36"/>
      <c r="G88" s="41" t="s">
        <v>693</v>
      </c>
      <c r="H88" s="39" t="s">
        <v>692</v>
      </c>
    </row>
    <row r="89" spans="1:8" ht="12.75">
      <c r="A89" s="36" t="s">
        <v>691</v>
      </c>
      <c r="B89" s="39">
        <v>168432.985</v>
      </c>
      <c r="C89" s="39">
        <v>91855.509</v>
      </c>
      <c r="D89" s="39">
        <v>5993.822</v>
      </c>
      <c r="E89" s="40">
        <f>D89-(48/12)</f>
        <v>5989.822</v>
      </c>
      <c r="F89" s="36"/>
      <c r="G89" s="41" t="s">
        <v>693</v>
      </c>
      <c r="H89" s="39" t="s">
        <v>448</v>
      </c>
    </row>
    <row r="90" spans="1:8" ht="12.75">
      <c r="A90" s="36" t="s">
        <v>95</v>
      </c>
      <c r="B90" s="39"/>
      <c r="C90" s="39"/>
      <c r="D90" s="39"/>
      <c r="E90" s="40"/>
      <c r="F90" s="36"/>
      <c r="G90" s="41"/>
      <c r="H90" s="36"/>
    </row>
    <row r="91" spans="1:8" ht="12.75">
      <c r="A91" s="36" t="s">
        <v>96</v>
      </c>
      <c r="B91" s="39"/>
      <c r="C91" s="39"/>
      <c r="D91" s="39"/>
      <c r="E91" s="40"/>
      <c r="F91" s="36"/>
      <c r="G91" s="41"/>
      <c r="H91" s="36"/>
    </row>
    <row r="92" spans="1:8" ht="12.75">
      <c r="A92" s="36" t="s">
        <v>97</v>
      </c>
      <c r="B92" s="39"/>
      <c r="C92" s="39"/>
      <c r="D92" s="39"/>
      <c r="E92" s="40"/>
      <c r="F92" s="36"/>
      <c r="G92" s="41"/>
      <c r="H92" s="36"/>
    </row>
    <row r="93" spans="1:8" ht="12.75">
      <c r="A93" s="36" t="s">
        <v>367</v>
      </c>
      <c r="B93" s="39"/>
      <c r="C93" s="39"/>
      <c r="D93" s="39"/>
      <c r="E93" s="40"/>
      <c r="F93" s="36"/>
      <c r="G93" s="41"/>
      <c r="H93" s="36"/>
    </row>
    <row r="94" spans="1:8" ht="12.75">
      <c r="A94" s="36" t="s">
        <v>634</v>
      </c>
      <c r="B94" s="39">
        <v>170062.72</v>
      </c>
      <c r="C94" s="39">
        <v>91847.425</v>
      </c>
      <c r="D94" s="39">
        <v>6031.06</v>
      </c>
      <c r="E94" s="40"/>
      <c r="F94" s="37"/>
      <c r="G94" s="36"/>
      <c r="H94" s="36" t="s">
        <v>635</v>
      </c>
    </row>
    <row r="95" spans="1:8" ht="12.75">
      <c r="A95" s="36" t="s">
        <v>98</v>
      </c>
      <c r="B95" s="36"/>
      <c r="C95" s="36"/>
      <c r="D95" s="36"/>
      <c r="E95" s="36"/>
      <c r="F95" s="37"/>
      <c r="G95" s="36"/>
      <c r="H95" s="36"/>
    </row>
    <row r="96" spans="1:8" ht="12.75">
      <c r="A96" s="36" t="s">
        <v>99</v>
      </c>
      <c r="B96" s="39">
        <v>170315.507</v>
      </c>
      <c r="C96" s="39">
        <v>91802.284</v>
      </c>
      <c r="D96" s="39">
        <v>6017.593</v>
      </c>
      <c r="E96" s="40">
        <f>D96-(67/12)</f>
        <v>6012.009666666667</v>
      </c>
      <c r="F96" s="37"/>
      <c r="G96" s="41" t="s">
        <v>677</v>
      </c>
      <c r="H96" s="36" t="s">
        <v>633</v>
      </c>
    </row>
    <row r="97" spans="1:8" ht="12.75">
      <c r="A97" s="36" t="s">
        <v>100</v>
      </c>
      <c r="B97" s="39">
        <v>165437.818</v>
      </c>
      <c r="C97" s="39">
        <v>91242.688</v>
      </c>
      <c r="D97" s="39">
        <v>5974.367</v>
      </c>
      <c r="E97" s="40">
        <f>D97-(90/12)</f>
        <v>5966.867</v>
      </c>
      <c r="F97" s="36"/>
      <c r="G97" s="41" t="s">
        <v>585</v>
      </c>
      <c r="H97" s="36" t="s">
        <v>738</v>
      </c>
    </row>
    <row r="98" spans="1:8" ht="12.75">
      <c r="A98" s="36" t="s">
        <v>101</v>
      </c>
      <c r="B98" s="39">
        <v>165503.195</v>
      </c>
      <c r="C98" s="39">
        <v>91241.094</v>
      </c>
      <c r="D98" s="39">
        <v>5974.298</v>
      </c>
      <c r="E98" s="40">
        <f>D98-(84/12)</f>
        <v>5967.298</v>
      </c>
      <c r="F98" s="37"/>
      <c r="G98" s="41" t="s">
        <v>585</v>
      </c>
      <c r="H98" s="36" t="s">
        <v>739</v>
      </c>
    </row>
    <row r="99" spans="1:13" ht="12.75">
      <c r="A99" s="44" t="s">
        <v>102</v>
      </c>
      <c r="B99" s="45">
        <v>165503.151</v>
      </c>
      <c r="C99" s="45">
        <v>91241.113</v>
      </c>
      <c r="D99" s="45">
        <v>5974.303</v>
      </c>
      <c r="E99" s="46">
        <f>D99-(28/12)</f>
        <v>5971.969666666667</v>
      </c>
      <c r="F99" s="47"/>
      <c r="G99" s="48" t="s">
        <v>585</v>
      </c>
      <c r="H99" s="44" t="s">
        <v>740</v>
      </c>
      <c r="I99" s="30"/>
      <c r="J99" s="31" t="s">
        <v>751</v>
      </c>
      <c r="K99" s="45">
        <v>91241.113</v>
      </c>
      <c r="L99" s="45">
        <v>165503.151</v>
      </c>
      <c r="M99" s="45">
        <v>5974.303</v>
      </c>
    </row>
    <row r="100" spans="1:8" ht="12.75">
      <c r="A100" s="36" t="s">
        <v>103</v>
      </c>
      <c r="B100" s="39">
        <v>171013.685</v>
      </c>
      <c r="C100" s="39">
        <v>91597.806</v>
      </c>
      <c r="D100" s="39">
        <v>6032.497</v>
      </c>
      <c r="E100" s="40">
        <f>D100-(25/12)</f>
        <v>6030.413666666667</v>
      </c>
      <c r="F100" s="36"/>
      <c r="G100" s="36" t="s">
        <v>660</v>
      </c>
      <c r="H100" s="36" t="s">
        <v>632</v>
      </c>
    </row>
    <row r="101" spans="1:8" ht="12.75">
      <c r="A101" s="36" t="s">
        <v>366</v>
      </c>
      <c r="B101" s="36">
        <v>170722.363</v>
      </c>
      <c r="C101" s="36">
        <v>91740.228</v>
      </c>
      <c r="D101" s="36">
        <v>6020.561</v>
      </c>
      <c r="E101" s="40">
        <f>D101-(107/12)</f>
        <v>6011.644333333333</v>
      </c>
      <c r="F101" s="37"/>
      <c r="G101" s="36" t="s">
        <v>660</v>
      </c>
      <c r="H101" s="36" t="s">
        <v>583</v>
      </c>
    </row>
    <row r="102" spans="1:8" ht="12.75">
      <c r="A102" s="36" t="s">
        <v>104</v>
      </c>
      <c r="B102" s="36">
        <v>166766.851</v>
      </c>
      <c r="C102" s="36">
        <v>92743.217</v>
      </c>
      <c r="D102" s="36">
        <v>6011.857</v>
      </c>
      <c r="E102" s="40">
        <v>6006.773666666667</v>
      </c>
      <c r="F102" s="37"/>
      <c r="G102" s="41" t="s">
        <v>795</v>
      </c>
      <c r="H102" s="36" t="s">
        <v>796</v>
      </c>
    </row>
    <row r="103" spans="1:8" ht="12.75">
      <c r="A103" s="42" t="s">
        <v>105</v>
      </c>
      <c r="B103" s="40">
        <v>170865.717</v>
      </c>
      <c r="C103" s="40">
        <v>91708.292</v>
      </c>
      <c r="D103" s="40">
        <v>6029.111</v>
      </c>
      <c r="E103" s="40">
        <f>D103-(35/12)</f>
        <v>6026.194333333333</v>
      </c>
      <c r="F103" s="40"/>
      <c r="G103" s="36" t="s">
        <v>659</v>
      </c>
      <c r="H103" s="36" t="s">
        <v>582</v>
      </c>
    </row>
    <row r="104" spans="1:8" ht="12.75">
      <c r="A104" s="42" t="s">
        <v>106</v>
      </c>
      <c r="B104" s="40">
        <v>166343.455</v>
      </c>
      <c r="C104" s="40">
        <v>92662.936</v>
      </c>
      <c r="D104" s="40">
        <v>6002.646</v>
      </c>
      <c r="E104" s="40">
        <v>6000.146</v>
      </c>
      <c r="F104" s="49"/>
      <c r="G104" s="41" t="s">
        <v>797</v>
      </c>
      <c r="H104" s="100" t="s">
        <v>791</v>
      </c>
    </row>
    <row r="105" spans="1:8" ht="12.75">
      <c r="A105" s="42" t="s">
        <v>107</v>
      </c>
      <c r="B105" s="40">
        <v>166443.543</v>
      </c>
      <c r="C105" s="40">
        <v>92674.726</v>
      </c>
      <c r="D105" s="40">
        <v>6007.736</v>
      </c>
      <c r="E105" s="40">
        <v>6004.736</v>
      </c>
      <c r="F105" s="40"/>
      <c r="G105" s="41" t="s">
        <v>797</v>
      </c>
      <c r="H105" s="100" t="s">
        <v>792</v>
      </c>
    </row>
    <row r="106" spans="1:8" ht="12.75">
      <c r="A106" s="42" t="s">
        <v>109</v>
      </c>
      <c r="B106" s="40">
        <v>166709.419</v>
      </c>
      <c r="C106" s="40">
        <v>92278.322</v>
      </c>
      <c r="D106" s="40">
        <v>5989.103</v>
      </c>
      <c r="E106" s="40">
        <f>D106-(43/12)</f>
        <v>5985.519666666667</v>
      </c>
      <c r="F106" s="37"/>
      <c r="G106" s="41" t="s">
        <v>658</v>
      </c>
      <c r="H106" s="39" t="s">
        <v>218</v>
      </c>
    </row>
    <row r="107" spans="1:8" ht="12.75">
      <c r="A107" s="42" t="s">
        <v>170</v>
      </c>
      <c r="B107" s="40">
        <v>166699.256</v>
      </c>
      <c r="C107" s="40">
        <v>92326.762</v>
      </c>
      <c r="D107" s="40">
        <v>5988.815</v>
      </c>
      <c r="E107" s="40">
        <f>D107-(47/12)</f>
        <v>5984.898333333333</v>
      </c>
      <c r="F107" s="37"/>
      <c r="G107" s="41" t="s">
        <v>658</v>
      </c>
      <c r="H107" s="39" t="s">
        <v>657</v>
      </c>
    </row>
    <row r="108" spans="1:8" ht="12.75">
      <c r="A108" s="42" t="s">
        <v>110</v>
      </c>
      <c r="B108" s="40">
        <v>166689.341</v>
      </c>
      <c r="C108" s="40">
        <v>92748.432</v>
      </c>
      <c r="D108" s="40">
        <v>6011.684</v>
      </c>
      <c r="E108" s="40">
        <f>D108-(58/12)</f>
        <v>6006.850666666667</v>
      </c>
      <c r="F108" s="40"/>
      <c r="G108" s="36" t="s">
        <v>706</v>
      </c>
      <c r="H108" s="39" t="s">
        <v>707</v>
      </c>
    </row>
    <row r="109" spans="1:8" ht="12.75">
      <c r="A109" s="42" t="s">
        <v>368</v>
      </c>
      <c r="B109" s="40">
        <v>166733.527</v>
      </c>
      <c r="C109" s="40">
        <v>93083.977</v>
      </c>
      <c r="D109" s="40">
        <v>6013.017</v>
      </c>
      <c r="E109" s="40">
        <f>D109-(22/12)</f>
        <v>6011.183666666667</v>
      </c>
      <c r="F109" s="40"/>
      <c r="G109" s="36" t="s">
        <v>706</v>
      </c>
      <c r="H109" s="39" t="s">
        <v>705</v>
      </c>
    </row>
    <row r="110" spans="1:8" ht="12.75">
      <c r="A110" s="42" t="s">
        <v>369</v>
      </c>
      <c r="B110" s="40">
        <v>166733.007</v>
      </c>
      <c r="C110" s="40">
        <v>93085.185</v>
      </c>
      <c r="D110" s="40">
        <v>6012.815</v>
      </c>
      <c r="E110" s="40">
        <f>D110-(25/12)</f>
        <v>6010.731666666667</v>
      </c>
      <c r="F110" s="40"/>
      <c r="G110" s="36" t="s">
        <v>706</v>
      </c>
      <c r="H110" s="39" t="s">
        <v>704</v>
      </c>
    </row>
    <row r="111" spans="1:8" ht="12.75">
      <c r="A111" s="42" t="s">
        <v>111</v>
      </c>
      <c r="B111" s="39">
        <v>166693.596</v>
      </c>
      <c r="C111" s="39">
        <v>93083.63</v>
      </c>
      <c r="D111" s="39">
        <v>6012.593</v>
      </c>
      <c r="E111" s="40">
        <f>D111-(46/12)</f>
        <v>6008.759666666667</v>
      </c>
      <c r="F111" s="40">
        <f>E111-(10/12)</f>
        <v>6007.926333333334</v>
      </c>
      <c r="G111" s="36" t="s">
        <v>678</v>
      </c>
      <c r="H111" s="39" t="s">
        <v>655</v>
      </c>
    </row>
    <row r="112" spans="1:8" ht="12.75">
      <c r="A112" s="42" t="s">
        <v>712</v>
      </c>
      <c r="B112" s="39">
        <v>166693.61</v>
      </c>
      <c r="C112" s="39">
        <v>93083.608</v>
      </c>
      <c r="D112" s="39">
        <v>6012.51</v>
      </c>
      <c r="E112" s="40">
        <f>D112-(22/12)</f>
        <v>6010.676666666667</v>
      </c>
      <c r="F112" s="40"/>
      <c r="G112" s="36" t="s">
        <v>678</v>
      </c>
      <c r="H112" s="39" t="s">
        <v>656</v>
      </c>
    </row>
    <row r="113" spans="1:8" ht="12.75" hidden="1">
      <c r="A113" s="42" t="s">
        <v>112</v>
      </c>
      <c r="B113" s="40"/>
      <c r="C113" s="40"/>
      <c r="D113" s="40"/>
      <c r="E113" s="43"/>
      <c r="F113" s="40"/>
      <c r="G113" s="36"/>
      <c r="H113" s="36"/>
    </row>
    <row r="114" spans="1:9" ht="12.75">
      <c r="A114" s="42" t="s">
        <v>113</v>
      </c>
      <c r="B114" s="39">
        <v>166592.971</v>
      </c>
      <c r="C114" s="39">
        <v>92689.034</v>
      </c>
      <c r="D114" s="39">
        <v>6009.586</v>
      </c>
      <c r="E114" s="40">
        <f>D114-(46/12)</f>
        <v>6005.752666666667</v>
      </c>
      <c r="F114" s="36"/>
      <c r="G114" s="36" t="s">
        <v>679</v>
      </c>
      <c r="H114" s="39" t="s">
        <v>652</v>
      </c>
      <c r="I114" s="32"/>
    </row>
    <row r="115" spans="1:9" ht="12.75">
      <c r="A115" s="42" t="s">
        <v>116</v>
      </c>
      <c r="B115" s="39">
        <v>166640.281</v>
      </c>
      <c r="C115" s="39">
        <v>92639.344</v>
      </c>
      <c r="D115" s="39"/>
      <c r="E115" s="40"/>
      <c r="F115" s="36"/>
      <c r="G115" s="36" t="s">
        <v>679</v>
      </c>
      <c r="H115" s="39" t="s">
        <v>750</v>
      </c>
      <c r="I115" s="32"/>
    </row>
    <row r="116" spans="1:8" ht="12.75">
      <c r="A116" s="42" t="s">
        <v>30</v>
      </c>
      <c r="B116" s="39">
        <v>166697.09</v>
      </c>
      <c r="C116" s="39">
        <v>92643.67</v>
      </c>
      <c r="D116" s="39">
        <v>6012.23</v>
      </c>
      <c r="E116" s="40"/>
      <c r="F116" s="36"/>
      <c r="G116" s="36" t="s">
        <v>679</v>
      </c>
      <c r="H116" s="39" t="s">
        <v>211</v>
      </c>
    </row>
    <row r="117" spans="1:8" ht="12.75">
      <c r="A117" s="42" t="s">
        <v>31</v>
      </c>
      <c r="B117" s="39">
        <v>166640.281</v>
      </c>
      <c r="C117" s="39">
        <v>92639.344</v>
      </c>
      <c r="D117" s="39">
        <v>6010.904</v>
      </c>
      <c r="E117" s="40">
        <f>D117-(18/12)</f>
        <v>6009.404</v>
      </c>
      <c r="F117" s="40"/>
      <c r="G117" s="36" t="s">
        <v>679</v>
      </c>
      <c r="H117" s="39" t="s">
        <v>649</v>
      </c>
    </row>
    <row r="118" spans="1:8" ht="12.75" hidden="1">
      <c r="A118" s="36" t="s">
        <v>346</v>
      </c>
      <c r="B118" s="39"/>
      <c r="C118" s="39"/>
      <c r="D118" s="39"/>
      <c r="E118" s="43"/>
      <c r="F118" s="39"/>
      <c r="G118" s="41"/>
      <c r="H118" s="36"/>
    </row>
    <row r="119" spans="1:8" ht="12.75">
      <c r="A119" s="50" t="s">
        <v>117</v>
      </c>
      <c r="B119" s="39">
        <v>166508.466</v>
      </c>
      <c r="C119" s="39">
        <v>92688.001</v>
      </c>
      <c r="D119" s="39">
        <v>6007.84</v>
      </c>
      <c r="E119" s="40">
        <f>D119-(60/12)</f>
        <v>6002.84</v>
      </c>
      <c r="F119" s="36"/>
      <c r="G119" s="41" t="s">
        <v>662</v>
      </c>
      <c r="H119" s="39" t="s">
        <v>651</v>
      </c>
    </row>
    <row r="120" spans="1:8" ht="12.75">
      <c r="A120" s="50" t="s">
        <v>118</v>
      </c>
      <c r="B120" s="39">
        <v>166323.834</v>
      </c>
      <c r="C120" s="39">
        <v>92674.857</v>
      </c>
      <c r="D120" s="39">
        <v>6002.897</v>
      </c>
      <c r="E120" s="40">
        <f>D120-(78/12)</f>
        <v>5996.397</v>
      </c>
      <c r="F120" s="40"/>
      <c r="G120" s="41" t="s">
        <v>709</v>
      </c>
      <c r="H120" s="39" t="s">
        <v>708</v>
      </c>
    </row>
    <row r="121" spans="1:8" ht="12.75">
      <c r="A121" s="36" t="s">
        <v>40</v>
      </c>
      <c r="B121" s="39">
        <v>166802.224</v>
      </c>
      <c r="C121" s="39">
        <v>93265.883</v>
      </c>
      <c r="D121" s="39">
        <v>6015.801</v>
      </c>
      <c r="E121" s="40">
        <f>D121-(65/12)</f>
        <v>6010.384333333333</v>
      </c>
      <c r="F121" s="36"/>
      <c r="G121" s="41" t="s">
        <v>661</v>
      </c>
      <c r="H121" s="39" t="s">
        <v>650</v>
      </c>
    </row>
    <row r="122" spans="1:8" ht="12.75">
      <c r="A122" s="50" t="s">
        <v>119</v>
      </c>
      <c r="B122" s="39">
        <v>166636.398</v>
      </c>
      <c r="C122" s="39">
        <v>93243.679</v>
      </c>
      <c r="D122" s="39">
        <v>6015.68</v>
      </c>
      <c r="E122" s="40">
        <f>D122-(22/12)</f>
        <v>6013.846666666667</v>
      </c>
      <c r="F122" s="40"/>
      <c r="G122" s="41"/>
      <c r="H122" s="39" t="s">
        <v>525</v>
      </c>
    </row>
    <row r="123" spans="1:8" ht="12.75">
      <c r="A123" s="50" t="s">
        <v>120</v>
      </c>
      <c r="B123" s="39">
        <v>166814.962</v>
      </c>
      <c r="C123" s="39">
        <v>92321.705</v>
      </c>
      <c r="D123" s="39">
        <v>5989.669</v>
      </c>
      <c r="E123" s="40">
        <f>D123-(45/12)</f>
        <v>5985.919</v>
      </c>
      <c r="F123" s="49"/>
      <c r="G123" s="41" t="s">
        <v>658</v>
      </c>
      <c r="H123" s="36" t="s">
        <v>400</v>
      </c>
    </row>
    <row r="124" spans="1:8" ht="12.75">
      <c r="A124" s="50" t="s">
        <v>121</v>
      </c>
      <c r="B124" s="39">
        <v>166527.173</v>
      </c>
      <c r="C124" s="39">
        <v>92337.523</v>
      </c>
      <c r="D124" s="39">
        <v>5988.86</v>
      </c>
      <c r="E124" s="40">
        <f>D124-(37/12)</f>
        <v>5985.776666666667</v>
      </c>
      <c r="F124" s="49"/>
      <c r="G124" s="41" t="s">
        <v>658</v>
      </c>
      <c r="H124" s="36" t="s">
        <v>378</v>
      </c>
    </row>
    <row r="125" spans="1:8" ht="12.75">
      <c r="A125" s="50" t="s">
        <v>46</v>
      </c>
      <c r="B125" s="39">
        <v>166525.188</v>
      </c>
      <c r="C125" s="39">
        <v>92273.202</v>
      </c>
      <c r="D125" s="39">
        <v>5987.474</v>
      </c>
      <c r="E125" s="40">
        <f>D125-(47/12)</f>
        <v>5983.557333333333</v>
      </c>
      <c r="F125" s="49"/>
      <c r="G125" s="41" t="s">
        <v>658</v>
      </c>
      <c r="H125" s="36" t="s">
        <v>657</v>
      </c>
    </row>
    <row r="126" spans="1:8" ht="12.75">
      <c r="A126" s="50" t="s">
        <v>122</v>
      </c>
      <c r="B126" s="39">
        <v>166787.236</v>
      </c>
      <c r="C126" s="39">
        <v>92284.332</v>
      </c>
      <c r="D126" s="39">
        <v>5989.199</v>
      </c>
      <c r="E126" s="40">
        <f>D126-(44/12)</f>
        <v>5985.532333333333</v>
      </c>
      <c r="F126" s="49"/>
      <c r="G126" s="41" t="s">
        <v>658</v>
      </c>
      <c r="H126" s="36" t="s">
        <v>500</v>
      </c>
    </row>
    <row r="127" spans="1:8" ht="12.75">
      <c r="A127" s="50" t="s">
        <v>171</v>
      </c>
      <c r="B127" s="39">
        <v>164910.246</v>
      </c>
      <c r="C127" s="39">
        <v>90744.891</v>
      </c>
      <c r="D127" s="39">
        <v>5966.073</v>
      </c>
      <c r="E127" s="40">
        <f>D127-(60/12)</f>
        <v>5961.073</v>
      </c>
      <c r="F127" s="40">
        <f>E127-(8/12)</f>
        <v>5960.406333333333</v>
      </c>
      <c r="G127" s="41" t="s">
        <v>685</v>
      </c>
      <c r="H127" s="36" t="s">
        <v>560</v>
      </c>
    </row>
    <row r="128" spans="1:8" ht="12.75">
      <c r="A128" s="50" t="s">
        <v>57</v>
      </c>
      <c r="B128" s="39">
        <v>164819.19</v>
      </c>
      <c r="C128" s="39">
        <v>90719.092</v>
      </c>
      <c r="D128" s="39">
        <v>5966.21</v>
      </c>
      <c r="E128" s="40">
        <f>D128-(56/12)</f>
        <v>5961.543333333333</v>
      </c>
      <c r="F128" s="40">
        <f>E128-(8/12)</f>
        <v>5960.876666666666</v>
      </c>
      <c r="G128" s="41" t="s">
        <v>685</v>
      </c>
      <c r="H128" s="36" t="s">
        <v>554</v>
      </c>
    </row>
    <row r="129" spans="1:9" ht="12.75">
      <c r="A129" s="50" t="s">
        <v>60</v>
      </c>
      <c r="B129" s="39">
        <v>164735.247</v>
      </c>
      <c r="C129" s="39">
        <v>90690.233</v>
      </c>
      <c r="D129" s="39">
        <v>5966.375</v>
      </c>
      <c r="E129" s="40">
        <f>D129-(58/12)</f>
        <v>5961.541666666667</v>
      </c>
      <c r="F129" s="40">
        <f>E129-(8/12)</f>
        <v>5960.875</v>
      </c>
      <c r="G129" s="41" t="s">
        <v>685</v>
      </c>
      <c r="H129" s="36" t="s">
        <v>555</v>
      </c>
      <c r="I129" s="18"/>
    </row>
    <row r="130" spans="1:9" ht="12.75">
      <c r="A130" s="50" t="s">
        <v>63</v>
      </c>
      <c r="B130" s="39">
        <v>164644.71</v>
      </c>
      <c r="C130" s="39">
        <v>90667.972</v>
      </c>
      <c r="D130" s="39">
        <v>5965.413</v>
      </c>
      <c r="E130" s="40">
        <f>D130-(63/12)</f>
        <v>5960.163</v>
      </c>
      <c r="F130" s="40">
        <f>E130-(6/12)</f>
        <v>5959.663</v>
      </c>
      <c r="G130" s="41" t="s">
        <v>685</v>
      </c>
      <c r="H130" s="36" t="s">
        <v>556</v>
      </c>
      <c r="I130" s="18"/>
    </row>
    <row r="131" spans="1:9" ht="12.75">
      <c r="A131" s="50" t="s">
        <v>157</v>
      </c>
      <c r="B131" s="39">
        <v>166634.513</v>
      </c>
      <c r="C131" s="39">
        <v>93242.355</v>
      </c>
      <c r="D131" s="39">
        <v>6015.367</v>
      </c>
      <c r="E131" s="40">
        <f>D131-(22/12)</f>
        <v>6013.533666666667</v>
      </c>
      <c r="F131" s="40"/>
      <c r="G131" s="41"/>
      <c r="H131" s="39" t="s">
        <v>525</v>
      </c>
      <c r="I131" s="18"/>
    </row>
    <row r="132" spans="1:9" ht="12.75">
      <c r="A132" s="50" t="s">
        <v>172</v>
      </c>
      <c r="B132" s="39">
        <v>164669.345</v>
      </c>
      <c r="C132" s="39">
        <v>90659.84</v>
      </c>
      <c r="D132" s="39">
        <v>5965.603</v>
      </c>
      <c r="E132" s="40">
        <f>D132-(62/12)</f>
        <v>5960.436333333333</v>
      </c>
      <c r="F132" s="40">
        <f>E132-(6/12)</f>
        <v>5959.936333333333</v>
      </c>
      <c r="G132" s="41" t="s">
        <v>685</v>
      </c>
      <c r="H132" s="36" t="s">
        <v>557</v>
      </c>
      <c r="I132" s="18"/>
    </row>
    <row r="133" spans="1:8" ht="12.75">
      <c r="A133" s="50" t="s">
        <v>64</v>
      </c>
      <c r="B133" s="39">
        <v>164578.433</v>
      </c>
      <c r="C133" s="39">
        <v>90657.897</v>
      </c>
      <c r="D133" s="39">
        <v>5966.291</v>
      </c>
      <c r="E133" s="40">
        <f>D133-(51/12)</f>
        <v>5962.041</v>
      </c>
      <c r="F133" s="40">
        <f>E133-(6/12)</f>
        <v>5961.541</v>
      </c>
      <c r="G133" s="41" t="s">
        <v>685</v>
      </c>
      <c r="H133" s="36" t="s">
        <v>572</v>
      </c>
    </row>
    <row r="134" spans="1:8" ht="12.75">
      <c r="A134" s="50" t="s">
        <v>65</v>
      </c>
      <c r="B134" s="36">
        <v>166632.595</v>
      </c>
      <c r="C134" s="36">
        <v>92556.878</v>
      </c>
      <c r="D134" s="36">
        <v>6011.389</v>
      </c>
      <c r="E134" s="36">
        <v>5994.389</v>
      </c>
      <c r="F134" s="49"/>
      <c r="G134" s="41"/>
      <c r="H134" s="36" t="s">
        <v>852</v>
      </c>
    </row>
    <row r="135" spans="1:8" ht="12.75">
      <c r="A135" s="50" t="s">
        <v>66</v>
      </c>
      <c r="B135" s="39">
        <v>167515.63</v>
      </c>
      <c r="C135" s="39">
        <v>91969.214</v>
      </c>
      <c r="D135" s="39">
        <v>5988.769</v>
      </c>
      <c r="F135" s="49"/>
      <c r="G135" s="41" t="s">
        <v>673</v>
      </c>
      <c r="H135" s="36" t="s">
        <v>851</v>
      </c>
    </row>
    <row r="136" spans="1:8" ht="12.75">
      <c r="A136" s="50" t="s">
        <v>67</v>
      </c>
      <c r="B136" s="39">
        <v>166629.403</v>
      </c>
      <c r="C136" s="39">
        <v>92530.749</v>
      </c>
      <c r="D136" s="39">
        <v>6006.133</v>
      </c>
      <c r="E136" s="43"/>
      <c r="F136" s="49"/>
      <c r="G136" s="41" t="s">
        <v>844</v>
      </c>
      <c r="H136" s="36" t="s">
        <v>845</v>
      </c>
    </row>
    <row r="137" spans="1:8" ht="12.75">
      <c r="A137" s="50" t="s">
        <v>153</v>
      </c>
      <c r="B137" s="39">
        <v>166631.133</v>
      </c>
      <c r="C137" s="39">
        <v>92502.668</v>
      </c>
      <c r="D137" s="39">
        <v>5997.292</v>
      </c>
      <c r="E137" s="43"/>
      <c r="F137" s="49"/>
      <c r="G137" s="41" t="s">
        <v>844</v>
      </c>
      <c r="H137" s="36" t="s">
        <v>845</v>
      </c>
    </row>
    <row r="138" spans="1:8" ht="12.75">
      <c r="A138" s="50" t="s">
        <v>173</v>
      </c>
      <c r="B138" s="39">
        <v>166630.446</v>
      </c>
      <c r="C138" s="39">
        <v>92498.423</v>
      </c>
      <c r="D138" s="39">
        <v>5996.352</v>
      </c>
      <c r="E138" s="43">
        <v>5992.185</v>
      </c>
      <c r="F138" s="49"/>
      <c r="G138" s="41" t="s">
        <v>844</v>
      </c>
      <c r="H138" s="36" t="s">
        <v>846</v>
      </c>
    </row>
    <row r="139" spans="1:8" ht="12.75">
      <c r="A139" s="50" t="s">
        <v>174</v>
      </c>
      <c r="B139" s="39">
        <v>166638.384</v>
      </c>
      <c r="C139" s="39">
        <v>92411.394</v>
      </c>
      <c r="D139" s="39">
        <v>5990.075</v>
      </c>
      <c r="E139" s="43"/>
      <c r="F139" s="49"/>
      <c r="G139" s="41" t="s">
        <v>843</v>
      </c>
      <c r="H139" s="36" t="s">
        <v>845</v>
      </c>
    </row>
    <row r="140" spans="1:8" ht="12.75">
      <c r="A140" s="50" t="s">
        <v>175</v>
      </c>
      <c r="B140" s="39">
        <v>166637.576</v>
      </c>
      <c r="C140" s="39">
        <v>92363.759</v>
      </c>
      <c r="D140" s="39">
        <v>5989.953</v>
      </c>
      <c r="E140" s="43"/>
      <c r="F140" s="49"/>
      <c r="G140" s="41" t="s">
        <v>843</v>
      </c>
      <c r="H140" s="36" t="s">
        <v>845</v>
      </c>
    </row>
    <row r="141" spans="1:8" ht="12.75">
      <c r="A141" s="50" t="s">
        <v>154</v>
      </c>
      <c r="B141" s="39">
        <v>166641.8</v>
      </c>
      <c r="C141" s="39">
        <v>92347.814</v>
      </c>
      <c r="D141" s="39">
        <v>5989.099</v>
      </c>
      <c r="E141" s="43"/>
      <c r="F141" s="49"/>
      <c r="G141" s="41" t="s">
        <v>843</v>
      </c>
      <c r="H141" s="36" t="s">
        <v>845</v>
      </c>
    </row>
    <row r="142" spans="1:8" ht="12.75">
      <c r="A142" s="50" t="s">
        <v>155</v>
      </c>
      <c r="B142" s="39">
        <v>166643.494</v>
      </c>
      <c r="C142" s="39">
        <v>92300.705</v>
      </c>
      <c r="D142" s="39">
        <v>5987.746</v>
      </c>
      <c r="E142" s="43">
        <v>5982.996</v>
      </c>
      <c r="F142" s="49"/>
      <c r="G142" s="41" t="s">
        <v>843</v>
      </c>
      <c r="H142" s="36" t="s">
        <v>847</v>
      </c>
    </row>
    <row r="143" spans="1:8" ht="12.75">
      <c r="A143" s="50" t="s">
        <v>156</v>
      </c>
      <c r="B143" s="39">
        <v>166634.716</v>
      </c>
      <c r="C143" s="39">
        <v>92556.04</v>
      </c>
      <c r="D143" s="39">
        <v>6011.519</v>
      </c>
      <c r="E143" s="43">
        <v>6001.519</v>
      </c>
      <c r="F143" s="49"/>
      <c r="G143" s="41" t="s">
        <v>844</v>
      </c>
      <c r="H143" s="36" t="s">
        <v>848</v>
      </c>
    </row>
    <row r="144" spans="1:8" ht="12.75">
      <c r="A144" s="50" t="s">
        <v>163</v>
      </c>
      <c r="B144" s="39">
        <v>166636.017</v>
      </c>
      <c r="C144" s="39">
        <v>92591.253</v>
      </c>
      <c r="D144" s="39">
        <v>6012.062</v>
      </c>
      <c r="E144" s="43"/>
      <c r="F144" s="49"/>
      <c r="G144" s="41" t="s">
        <v>844</v>
      </c>
      <c r="H144" s="36" t="s">
        <v>845</v>
      </c>
    </row>
    <row r="145" spans="1:8" ht="12.75">
      <c r="A145" s="50" t="s">
        <v>164</v>
      </c>
      <c r="B145" s="39">
        <v>166635.178</v>
      </c>
      <c r="C145" s="39">
        <v>92604.123</v>
      </c>
      <c r="D145" s="39">
        <v>6012.051</v>
      </c>
      <c r="E145" s="43"/>
      <c r="F145" s="49"/>
      <c r="G145" s="41" t="s">
        <v>844</v>
      </c>
      <c r="H145" s="36" t="s">
        <v>845</v>
      </c>
    </row>
    <row r="146" spans="1:8" ht="12.75">
      <c r="A146" s="50" t="s">
        <v>165</v>
      </c>
      <c r="B146" s="39">
        <v>170026.23</v>
      </c>
      <c r="C146" s="39">
        <v>91848.14</v>
      </c>
      <c r="D146" s="39">
        <v>6014.78</v>
      </c>
      <c r="E146" s="43">
        <v>6002.613</v>
      </c>
      <c r="F146" s="49"/>
      <c r="G146" s="41" t="s">
        <v>849</v>
      </c>
      <c r="H146" s="36" t="s">
        <v>850</v>
      </c>
    </row>
    <row r="147" spans="1:8" ht="12.75">
      <c r="A147" s="50" t="s">
        <v>195</v>
      </c>
      <c r="B147" s="39">
        <v>165232.103</v>
      </c>
      <c r="C147" s="39">
        <v>91379.126</v>
      </c>
      <c r="D147" s="39">
        <v>5959.241</v>
      </c>
      <c r="E147" s="43">
        <v>5952.241</v>
      </c>
      <c r="F147" s="49"/>
      <c r="G147" s="41"/>
      <c r="H147" s="36" t="s">
        <v>853</v>
      </c>
    </row>
    <row r="148" spans="1:8" ht="12.75">
      <c r="A148" s="50" t="s">
        <v>196</v>
      </c>
      <c r="B148" s="39">
        <v>165223.486</v>
      </c>
      <c r="C148" s="39">
        <v>91387.858</v>
      </c>
      <c r="D148" s="39"/>
      <c r="E148" s="39">
        <v>5952.954</v>
      </c>
      <c r="F148" s="49"/>
      <c r="G148" s="41"/>
      <c r="H148" s="36" t="s">
        <v>854</v>
      </c>
    </row>
    <row r="149" spans="1:8" ht="12.75">
      <c r="A149" s="50" t="s">
        <v>197</v>
      </c>
      <c r="B149" s="39">
        <v>165219.535</v>
      </c>
      <c r="C149" s="39">
        <v>91383.723</v>
      </c>
      <c r="D149" s="39"/>
      <c r="E149" s="39">
        <v>5952.944</v>
      </c>
      <c r="F149" s="49"/>
      <c r="G149" s="41"/>
      <c r="H149" s="36" t="s">
        <v>854</v>
      </c>
    </row>
    <row r="150" spans="1:8" ht="12.75">
      <c r="A150" s="50" t="s">
        <v>198</v>
      </c>
      <c r="B150" s="39">
        <v>165236.895</v>
      </c>
      <c r="C150" s="39">
        <v>91382.408</v>
      </c>
      <c r="D150" s="39">
        <v>5959.013</v>
      </c>
      <c r="E150" s="43">
        <v>5952.013</v>
      </c>
      <c r="F150" s="49"/>
      <c r="G150" s="41"/>
      <c r="H150" s="36" t="s">
        <v>855</v>
      </c>
    </row>
    <row r="151" spans="1:8" ht="12.75">
      <c r="A151" s="50" t="s">
        <v>856</v>
      </c>
      <c r="B151" s="39">
        <v>165245.699</v>
      </c>
      <c r="C151" s="39">
        <v>91300.328</v>
      </c>
      <c r="D151" s="39">
        <v>5977.294</v>
      </c>
      <c r="E151">
        <v>5972.877</v>
      </c>
      <c r="F151" s="49"/>
      <c r="G151" s="41"/>
      <c r="H151" s="43" t="s">
        <v>857</v>
      </c>
    </row>
    <row r="152" spans="1:8" ht="12.75">
      <c r="A152" s="50" t="s">
        <v>180</v>
      </c>
      <c r="B152" s="39">
        <v>165264.45</v>
      </c>
      <c r="C152" s="39">
        <v>91317.642</v>
      </c>
      <c r="D152" s="39">
        <v>5976.235</v>
      </c>
      <c r="E152">
        <v>5968.517</v>
      </c>
      <c r="F152" s="49"/>
      <c r="G152" s="41"/>
      <c r="H152" s="43" t="s">
        <v>858</v>
      </c>
    </row>
    <row r="153" spans="1:8" ht="12.75">
      <c r="A153" s="50" t="s">
        <v>181</v>
      </c>
      <c r="B153" s="39">
        <v>165412.457</v>
      </c>
      <c r="C153" s="39">
        <v>91212.5</v>
      </c>
      <c r="D153" s="39">
        <v>5973.299</v>
      </c>
      <c r="E153">
        <v>5967.382</v>
      </c>
      <c r="F153" s="49"/>
      <c r="G153" s="41"/>
      <c r="H153" s="51" t="s">
        <v>859</v>
      </c>
    </row>
    <row r="154" spans="1:8" ht="12.75">
      <c r="A154" s="50" t="s">
        <v>182</v>
      </c>
      <c r="B154" s="39">
        <v>165190.022</v>
      </c>
      <c r="C154" s="39">
        <v>91064.19</v>
      </c>
      <c r="D154" s="39">
        <v>5974.148</v>
      </c>
      <c r="E154" s="40">
        <f>D154-(49/12)</f>
        <v>5970.064666666667</v>
      </c>
      <c r="F154" s="40">
        <f>E154-(2/12)</f>
        <v>5969.898</v>
      </c>
      <c r="G154" s="41" t="s">
        <v>584</v>
      </c>
      <c r="H154" s="36" t="s">
        <v>571</v>
      </c>
    </row>
    <row r="155" spans="1:8" ht="12.75">
      <c r="A155" s="50" t="s">
        <v>183</v>
      </c>
      <c r="B155" s="39">
        <v>165189.916</v>
      </c>
      <c r="C155" s="39">
        <v>91072.386</v>
      </c>
      <c r="D155" s="39">
        <v>5974.21</v>
      </c>
      <c r="E155" s="40">
        <f>D155-(36/12)</f>
        <v>5971.21</v>
      </c>
      <c r="F155" s="40"/>
      <c r="G155" s="41" t="s">
        <v>584</v>
      </c>
      <c r="H155" s="36" t="s">
        <v>553</v>
      </c>
    </row>
    <row r="156" spans="1:8" ht="12.75">
      <c r="A156" s="50" t="s">
        <v>184</v>
      </c>
      <c r="B156" s="39">
        <v>165202.599</v>
      </c>
      <c r="C156" s="39">
        <v>91083.724</v>
      </c>
      <c r="D156" s="39">
        <v>5974.886</v>
      </c>
      <c r="E156" s="40">
        <f>D156-(100/12)</f>
        <v>5966.552666666667</v>
      </c>
      <c r="F156" s="40">
        <f>E156-(2/12)</f>
        <v>5966.386</v>
      </c>
      <c r="G156" s="41" t="s">
        <v>584</v>
      </c>
      <c r="H156" s="36" t="s">
        <v>552</v>
      </c>
    </row>
    <row r="157" spans="1:8" ht="12.75">
      <c r="A157" s="50" t="s">
        <v>185</v>
      </c>
      <c r="B157" s="39">
        <v>165202.793</v>
      </c>
      <c r="C157" s="39">
        <v>91258.559</v>
      </c>
      <c r="D157" s="39">
        <v>5978.504</v>
      </c>
      <c r="E157" s="40">
        <f>D157-(43/12)</f>
        <v>5974.920666666667</v>
      </c>
      <c r="F157" s="49"/>
      <c r="G157" s="41" t="s">
        <v>585</v>
      </c>
      <c r="H157" s="36" t="s">
        <v>578</v>
      </c>
    </row>
    <row r="158" spans="1:8" ht="12.75">
      <c r="A158" s="50" t="s">
        <v>186</v>
      </c>
      <c r="B158" s="39">
        <v>165196.567</v>
      </c>
      <c r="C158" s="39">
        <v>91259.848</v>
      </c>
      <c r="D158" s="39">
        <v>5978.668</v>
      </c>
      <c r="E158" s="40">
        <f>D158-(43/12)</f>
        <v>5975.084666666667</v>
      </c>
      <c r="F158" s="49"/>
      <c r="G158" s="41" t="s">
        <v>585</v>
      </c>
      <c r="H158" s="36" t="s">
        <v>218</v>
      </c>
    </row>
    <row r="159" spans="1:8" ht="12.75">
      <c r="A159" s="50" t="s">
        <v>190</v>
      </c>
      <c r="B159" s="26">
        <v>165244.752</v>
      </c>
      <c r="C159" s="26">
        <v>91231.332</v>
      </c>
      <c r="D159" s="26">
        <v>5975.765</v>
      </c>
      <c r="E159" s="10">
        <v>5972.931666666667</v>
      </c>
      <c r="F159" s="49"/>
      <c r="G159" s="41" t="s">
        <v>585</v>
      </c>
      <c r="H159" s="52" t="s">
        <v>830</v>
      </c>
    </row>
    <row r="160" spans="1:8" ht="12.75">
      <c r="A160" s="50" t="s">
        <v>191</v>
      </c>
      <c r="B160" s="26">
        <v>165245.093</v>
      </c>
      <c r="C160" s="26">
        <v>91225.727</v>
      </c>
      <c r="D160" s="26">
        <v>5975.506</v>
      </c>
      <c r="E160" s="10">
        <v>5972.589333333333</v>
      </c>
      <c r="F160" s="49"/>
      <c r="G160" s="41" t="s">
        <v>585</v>
      </c>
      <c r="H160" s="36" t="s">
        <v>831</v>
      </c>
    </row>
    <row r="161" spans="1:8" ht="12.75">
      <c r="A161" s="50" t="s">
        <v>192</v>
      </c>
      <c r="B161" s="26">
        <v>165244.991</v>
      </c>
      <c r="C161" s="26">
        <v>91220.869</v>
      </c>
      <c r="D161" s="26">
        <v>5975.296</v>
      </c>
      <c r="E161" s="10">
        <v>5972.379333333333</v>
      </c>
      <c r="F161" s="36"/>
      <c r="G161" s="41" t="s">
        <v>585</v>
      </c>
      <c r="H161" s="36" t="s">
        <v>832</v>
      </c>
    </row>
    <row r="162" spans="1:8" ht="12.75">
      <c r="A162" s="50" t="s">
        <v>193</v>
      </c>
      <c r="B162" s="26">
        <v>165254.928</v>
      </c>
      <c r="C162" s="26">
        <v>91232.488</v>
      </c>
      <c r="D162" s="26">
        <v>5975.408</v>
      </c>
      <c r="E162" s="10">
        <v>5973.408</v>
      </c>
      <c r="F162" s="36"/>
      <c r="G162" s="41" t="s">
        <v>585</v>
      </c>
      <c r="H162" s="36" t="s">
        <v>833</v>
      </c>
    </row>
    <row r="163" spans="1:8" ht="12.75">
      <c r="A163" s="50" t="s">
        <v>194</v>
      </c>
      <c r="B163" s="26">
        <v>165255.278</v>
      </c>
      <c r="C163" s="26">
        <v>91230.411</v>
      </c>
      <c r="D163" s="26">
        <v>5975.545</v>
      </c>
      <c r="E163" s="10">
        <v>5973.628333333333</v>
      </c>
      <c r="F163" s="36"/>
      <c r="G163" s="41" t="s">
        <v>585</v>
      </c>
      <c r="H163" s="36" t="s">
        <v>834</v>
      </c>
    </row>
    <row r="164" spans="1:8" ht="12.75">
      <c r="A164" s="50" t="s">
        <v>413</v>
      </c>
      <c r="B164" s="26">
        <v>165307.275</v>
      </c>
      <c r="C164" s="26">
        <v>91232.776</v>
      </c>
      <c r="D164" s="26">
        <v>5974.939</v>
      </c>
      <c r="E164" s="10">
        <v>5972.689</v>
      </c>
      <c r="F164" s="36">
        <v>5971.772333333333</v>
      </c>
      <c r="G164" s="41" t="s">
        <v>586</v>
      </c>
      <c r="H164" s="36" t="s">
        <v>835</v>
      </c>
    </row>
    <row r="165" spans="1:8" ht="12.75">
      <c r="A165" s="50" t="s">
        <v>414</v>
      </c>
      <c r="B165" s="26">
        <v>165307.152</v>
      </c>
      <c r="C165" s="26">
        <v>91230.937</v>
      </c>
      <c r="D165" s="26">
        <v>5974.793</v>
      </c>
      <c r="E165" s="10">
        <v>5972.876333333333</v>
      </c>
      <c r="F165" s="36">
        <v>5971.793</v>
      </c>
      <c r="G165" s="41" t="s">
        <v>586</v>
      </c>
      <c r="H165" s="36" t="s">
        <v>836</v>
      </c>
    </row>
    <row r="166" spans="1:8" ht="12.75">
      <c r="A166" s="50" t="s">
        <v>609</v>
      </c>
      <c r="B166" s="26">
        <v>165306.734</v>
      </c>
      <c r="C166" s="26">
        <v>91226.929</v>
      </c>
      <c r="D166" s="26">
        <v>5974.432</v>
      </c>
      <c r="E166" s="10">
        <v>5969.515333333333</v>
      </c>
      <c r="F166" s="36"/>
      <c r="G166" s="41" t="s">
        <v>586</v>
      </c>
      <c r="H166" s="36" t="s">
        <v>837</v>
      </c>
    </row>
    <row r="167" spans="1:8" ht="12.75">
      <c r="A167" s="50" t="s">
        <v>610</v>
      </c>
      <c r="B167" s="26">
        <v>165360.414</v>
      </c>
      <c r="C167" s="26">
        <v>91234.369</v>
      </c>
      <c r="D167" s="26">
        <v>5974.638</v>
      </c>
      <c r="E167" s="10">
        <v>5971.471333333333</v>
      </c>
      <c r="F167" s="36">
        <v>5971.471333333333</v>
      </c>
      <c r="G167" s="41" t="s">
        <v>586</v>
      </c>
      <c r="H167" s="36" t="s">
        <v>838</v>
      </c>
    </row>
    <row r="168" spans="1:8" ht="12.75">
      <c r="A168" s="50" t="s">
        <v>720</v>
      </c>
      <c r="B168" s="26">
        <v>165360.375</v>
      </c>
      <c r="C168" s="26">
        <v>91232.276</v>
      </c>
      <c r="D168" s="26">
        <v>5974.562</v>
      </c>
      <c r="E168" s="10">
        <v>5971.395333333333</v>
      </c>
      <c r="F168" s="36">
        <v>5971.395333333333</v>
      </c>
      <c r="G168" s="41" t="s">
        <v>586</v>
      </c>
      <c r="H168" s="36" t="s">
        <v>839</v>
      </c>
    </row>
    <row r="169" spans="1:8" ht="12.75">
      <c r="A169" s="50" t="s">
        <v>721</v>
      </c>
      <c r="B169" s="26">
        <v>165360.326</v>
      </c>
      <c r="C169" s="26">
        <v>91230.29</v>
      </c>
      <c r="D169" s="26">
        <v>5974.371</v>
      </c>
      <c r="E169" s="10">
        <v>5970.704333333333</v>
      </c>
      <c r="F169" s="36"/>
      <c r="G169" s="41" t="s">
        <v>586</v>
      </c>
      <c r="H169" s="36" t="s">
        <v>840</v>
      </c>
    </row>
    <row r="170" spans="1:8" ht="12.75">
      <c r="A170" s="50" t="s">
        <v>722</v>
      </c>
      <c r="B170" s="26">
        <v>165374.648</v>
      </c>
      <c r="C170" s="26">
        <v>91234.771</v>
      </c>
      <c r="D170" s="26">
        <v>5974.557</v>
      </c>
      <c r="E170" s="10">
        <v>5972.557</v>
      </c>
      <c r="F170" s="36"/>
      <c r="G170" s="41" t="s">
        <v>586</v>
      </c>
      <c r="H170" s="36" t="s">
        <v>833</v>
      </c>
    </row>
    <row r="171" spans="1:8" ht="12.75">
      <c r="A171" s="50" t="s">
        <v>723</v>
      </c>
      <c r="B171" s="26">
        <v>165374.291</v>
      </c>
      <c r="C171" s="26">
        <v>91232.722</v>
      </c>
      <c r="D171" s="26">
        <v>5974.444</v>
      </c>
      <c r="E171" s="10">
        <v>5972.444</v>
      </c>
      <c r="F171" s="36"/>
      <c r="G171" s="41" t="s">
        <v>586</v>
      </c>
      <c r="H171" s="36" t="s">
        <v>841</v>
      </c>
    </row>
    <row r="172" spans="1:8" ht="12.75">
      <c r="A172" s="50" t="s">
        <v>724</v>
      </c>
      <c r="B172" s="26">
        <v>165374.291</v>
      </c>
      <c r="C172" s="26">
        <v>91232.722</v>
      </c>
      <c r="D172" s="26">
        <v>5974.444</v>
      </c>
      <c r="E172" s="10">
        <v>5971.194</v>
      </c>
      <c r="F172" s="36"/>
      <c r="G172" s="41" t="s">
        <v>586</v>
      </c>
      <c r="H172" s="36" t="s">
        <v>842</v>
      </c>
    </row>
    <row r="173" spans="1:8" ht="12.75">
      <c r="A173" s="44"/>
      <c r="B173" s="44"/>
      <c r="C173" s="44"/>
      <c r="D173" s="44"/>
      <c r="E173" s="44"/>
      <c r="F173" s="44"/>
      <c r="G173" s="44"/>
      <c r="H173" s="44"/>
    </row>
    <row r="174" spans="1:8" ht="12.75">
      <c r="A174" s="36"/>
      <c r="B174" s="36"/>
      <c r="C174" s="36"/>
      <c r="D174" s="36"/>
      <c r="E174" s="36"/>
      <c r="F174" s="36"/>
      <c r="G174" s="36"/>
      <c r="H174" s="36"/>
    </row>
    <row r="175" spans="1:8" ht="12.75">
      <c r="A175" s="36"/>
      <c r="B175" s="36"/>
      <c r="C175" s="36"/>
      <c r="D175" s="36"/>
      <c r="E175" s="36"/>
      <c r="F175" s="36"/>
      <c r="G175" s="36"/>
      <c r="H175" s="36"/>
    </row>
    <row r="176" spans="1:8" ht="12.75">
      <c r="A176" s="36"/>
      <c r="B176" s="36"/>
      <c r="C176" s="36"/>
      <c r="D176" s="36"/>
      <c r="E176" s="36"/>
      <c r="F176" s="36"/>
      <c r="G176" s="36"/>
      <c r="H176" s="36"/>
    </row>
    <row r="177" spans="1:8" ht="12.75">
      <c r="A177" s="36"/>
      <c r="B177" s="36"/>
      <c r="C177" s="36"/>
      <c r="D177" s="36"/>
      <c r="E177" s="36"/>
      <c r="F177" s="36"/>
      <c r="G177" s="41"/>
      <c r="H177" s="52"/>
    </row>
    <row r="178" spans="1:8" ht="12.75">
      <c r="A178" s="36"/>
      <c r="B178" s="36"/>
      <c r="C178" s="36"/>
      <c r="D178" s="36"/>
      <c r="E178" s="36"/>
      <c r="F178" s="36"/>
      <c r="G178" s="41"/>
      <c r="H178" s="52"/>
    </row>
    <row r="179" spans="1:8" ht="12.75">
      <c r="A179" s="36"/>
      <c r="B179" s="36"/>
      <c r="C179" s="36"/>
      <c r="D179" s="36"/>
      <c r="E179" s="36"/>
      <c r="F179" s="37"/>
      <c r="G179" s="41"/>
      <c r="H179" s="52"/>
    </row>
    <row r="180" spans="1:8" ht="12.75">
      <c r="A180" s="36"/>
      <c r="B180" s="36"/>
      <c r="C180" s="36"/>
      <c r="D180" s="36"/>
      <c r="E180" s="36"/>
      <c r="F180" s="37"/>
      <c r="G180" s="41"/>
      <c r="H180" s="36"/>
    </row>
    <row r="181" spans="1:8" ht="12.75">
      <c r="A181" s="36"/>
      <c r="B181" s="36"/>
      <c r="C181" s="36"/>
      <c r="D181" s="36"/>
      <c r="E181" s="36"/>
      <c r="F181" s="37"/>
      <c r="G181" s="41"/>
      <c r="H181" s="36"/>
    </row>
    <row r="182" spans="1:8" ht="12.75">
      <c r="A182" s="36"/>
      <c r="B182" s="36"/>
      <c r="C182" s="36"/>
      <c r="D182" s="36"/>
      <c r="E182" s="36"/>
      <c r="F182" s="37"/>
      <c r="G182" s="41"/>
      <c r="H182" s="36"/>
    </row>
    <row r="183" spans="1:8" ht="12.75">
      <c r="A183" s="36"/>
      <c r="B183" s="36"/>
      <c r="C183" s="36"/>
      <c r="D183" s="36"/>
      <c r="E183" s="36"/>
      <c r="F183" s="37"/>
      <c r="G183" s="41"/>
      <c r="H183" s="36"/>
    </row>
    <row r="184" spans="1:8" ht="12.75">
      <c r="A184" s="36"/>
      <c r="B184" s="39"/>
      <c r="C184" s="39"/>
      <c r="D184" s="39"/>
      <c r="E184" s="40"/>
      <c r="F184" s="37"/>
      <c r="G184" s="41"/>
      <c r="H184" s="36"/>
    </row>
    <row r="185" spans="1:8" ht="12.75">
      <c r="A185" s="36"/>
      <c r="B185" s="39"/>
      <c r="C185" s="39"/>
      <c r="D185" s="39"/>
      <c r="E185" s="40"/>
      <c r="F185" s="37"/>
      <c r="G185" s="41"/>
      <c r="H185" s="36"/>
    </row>
    <row r="186" spans="1:8" ht="12.75">
      <c r="A186" s="36"/>
      <c r="B186" s="39"/>
      <c r="C186" s="39"/>
      <c r="D186" s="39"/>
      <c r="E186" s="40"/>
      <c r="F186" s="36"/>
      <c r="G186" s="41"/>
      <c r="H186" s="36"/>
    </row>
    <row r="187" spans="1:8" ht="12.75">
      <c r="A187" s="36"/>
      <c r="B187" s="39"/>
      <c r="C187" s="39"/>
      <c r="D187" s="39"/>
      <c r="E187" s="40"/>
      <c r="F187" s="37"/>
      <c r="G187" s="41"/>
      <c r="H187" s="36"/>
    </row>
    <row r="188" spans="1:8" ht="12.75">
      <c r="A188" s="36"/>
      <c r="B188" s="53"/>
      <c r="C188" s="39"/>
      <c r="D188" s="39"/>
      <c r="E188" s="49"/>
      <c r="F188" s="37"/>
      <c r="G188" s="41"/>
      <c r="H188" s="36"/>
    </row>
    <row r="189" spans="1:8" ht="12.75">
      <c r="A189" s="36"/>
      <c r="B189" s="39"/>
      <c r="C189" s="39"/>
      <c r="D189" s="39"/>
      <c r="E189" s="40"/>
      <c r="F189" s="37"/>
      <c r="G189" s="41"/>
      <c r="H189" s="36"/>
    </row>
    <row r="190" spans="1:8" ht="12.75">
      <c r="A190" s="36"/>
      <c r="B190" s="39"/>
      <c r="C190" s="39"/>
      <c r="D190" s="39"/>
      <c r="E190" s="40"/>
      <c r="F190" s="37"/>
      <c r="G190" s="41"/>
      <c r="H190" s="36"/>
    </row>
    <row r="191" spans="1:8" ht="12.75">
      <c r="A191" s="36"/>
      <c r="B191" s="39"/>
      <c r="C191" s="39"/>
      <c r="D191" s="39"/>
      <c r="E191" s="40"/>
      <c r="F191" s="37"/>
      <c r="G191" s="41"/>
      <c r="H191" s="36"/>
    </row>
    <row r="192" spans="1:8" ht="12.75">
      <c r="A192" s="36"/>
      <c r="B192" s="39"/>
      <c r="C192" s="39"/>
      <c r="D192" s="39"/>
      <c r="E192" s="40"/>
      <c r="F192" s="37"/>
      <c r="G192" s="41"/>
      <c r="H192" s="36"/>
    </row>
    <row r="193" spans="1:8" ht="12.75">
      <c r="A193" s="36"/>
      <c r="B193" s="39"/>
      <c r="C193" s="39"/>
      <c r="D193" s="39"/>
      <c r="E193" s="40"/>
      <c r="F193" s="37"/>
      <c r="G193" s="41"/>
      <c r="H193" s="36"/>
    </row>
    <row r="194" spans="1:8" ht="12.75">
      <c r="A194" s="44"/>
      <c r="B194" s="53"/>
      <c r="C194" s="39"/>
      <c r="D194" s="39"/>
      <c r="E194" s="37"/>
      <c r="F194" s="37"/>
      <c r="G194" s="41"/>
      <c r="H194" s="36"/>
    </row>
    <row r="195" spans="1:8" ht="12.75">
      <c r="A195" s="1">
        <v>2008</v>
      </c>
      <c r="B195" s="53"/>
      <c r="C195" s="39"/>
      <c r="D195" s="39"/>
      <c r="E195" s="37"/>
      <c r="F195" s="37"/>
      <c r="G195" s="41"/>
      <c r="H195" s="36"/>
    </row>
    <row r="196" spans="1:8" ht="12.75">
      <c r="A196" s="1">
        <v>2009</v>
      </c>
      <c r="B196" s="53"/>
      <c r="C196" s="39"/>
      <c r="D196" s="39"/>
      <c r="E196" s="37"/>
      <c r="F196" s="37"/>
      <c r="G196" s="41"/>
      <c r="H196" s="36"/>
    </row>
    <row r="197" spans="1:8" ht="12.75">
      <c r="A197" s="1">
        <v>2010</v>
      </c>
      <c r="B197" s="54"/>
      <c r="C197" s="45"/>
      <c r="D197" s="45"/>
      <c r="E197" s="46"/>
      <c r="F197" s="45"/>
      <c r="G197" s="44"/>
      <c r="H197" s="44"/>
    </row>
    <row r="198" spans="1:8" ht="12.75">
      <c r="A198" s="2"/>
      <c r="B198" s="7">
        <v>166879.427</v>
      </c>
      <c r="C198" s="7">
        <v>91810.285</v>
      </c>
      <c r="D198" s="7">
        <v>5976.248</v>
      </c>
      <c r="E198" s="10">
        <f>D198-(32/12)</f>
        <v>5973.581333333333</v>
      </c>
      <c r="G198" s="8" t="s">
        <v>403</v>
      </c>
      <c r="H198" s="1" t="s">
        <v>404</v>
      </c>
    </row>
    <row r="199" spans="1:8" ht="12.75">
      <c r="A199" s="2"/>
      <c r="B199" s="7">
        <v>166839.427</v>
      </c>
      <c r="C199" s="7">
        <v>91797.888</v>
      </c>
      <c r="D199" s="7">
        <v>5979.741</v>
      </c>
      <c r="E199" s="10">
        <f>D199-(24/12)</f>
        <v>5977.741</v>
      </c>
      <c r="G199" s="8" t="s">
        <v>403</v>
      </c>
      <c r="H199" s="1" t="s">
        <v>404</v>
      </c>
    </row>
    <row r="200" spans="1:8" ht="12.75">
      <c r="A200" s="2"/>
      <c r="B200" s="7">
        <v>167211.653</v>
      </c>
      <c r="C200" s="7">
        <v>91980.716</v>
      </c>
      <c r="D200" s="7">
        <v>5979.191</v>
      </c>
      <c r="E200" s="10">
        <f>D200-(60/12)</f>
        <v>5974.191</v>
      </c>
      <c r="G200" s="8" t="s">
        <v>403</v>
      </c>
      <c r="H200" s="1" t="s">
        <v>404</v>
      </c>
    </row>
    <row r="201" spans="1:8" ht="12.75">
      <c r="A201" s="2"/>
      <c r="B201" s="7">
        <v>168083.156</v>
      </c>
      <c r="C201" s="7">
        <v>92090.898</v>
      </c>
      <c r="D201" s="7">
        <v>5998.062</v>
      </c>
      <c r="E201" s="10">
        <f>D201-(48/12)</f>
        <v>5994.062</v>
      </c>
      <c r="F201" s="17"/>
      <c r="G201" s="8"/>
      <c r="H201" s="7" t="s">
        <v>701</v>
      </c>
    </row>
    <row r="202" spans="1:8" ht="12.75">
      <c r="A202" s="1"/>
      <c r="B202" s="7">
        <v>168092.835</v>
      </c>
      <c r="C202" s="7">
        <v>92090.867</v>
      </c>
      <c r="D202" s="7">
        <v>5998.228</v>
      </c>
      <c r="E202" s="10">
        <f>D202-(50/12)</f>
        <v>5994.061333333333</v>
      </c>
      <c r="F202" s="17"/>
      <c r="G202" s="8"/>
      <c r="H202" s="7" t="s">
        <v>702</v>
      </c>
    </row>
    <row r="203" spans="1:8" ht="12.75">
      <c r="A203" s="1"/>
      <c r="F203" s="17"/>
      <c r="G203" s="8"/>
      <c r="H203" s="1"/>
    </row>
    <row r="204" spans="1:8" ht="12.75">
      <c r="A204" s="1"/>
      <c r="F204" s="18"/>
      <c r="G204" s="6"/>
      <c r="H204" s="1"/>
    </row>
    <row r="205" spans="1:8" ht="12.75">
      <c r="A205" s="1"/>
      <c r="B205" s="7">
        <v>166697.086</v>
      </c>
      <c r="C205" s="7">
        <v>92643.671</v>
      </c>
      <c r="D205" s="7">
        <v>6012.228</v>
      </c>
      <c r="F205" s="18"/>
      <c r="G205" s="6"/>
      <c r="H205" s="7" t="s">
        <v>690</v>
      </c>
    </row>
    <row r="206" spans="1:8" ht="12.75">
      <c r="A206" s="1"/>
      <c r="G206" s="6"/>
      <c r="H206" s="1"/>
    </row>
    <row r="207" spans="1:8" ht="12.75">
      <c r="A207" s="2"/>
      <c r="G207" s="6"/>
      <c r="H207" s="1"/>
    </row>
    <row r="208" spans="1:8" ht="12.75">
      <c r="A208" s="12"/>
      <c r="B208" s="99">
        <v>165217.583</v>
      </c>
      <c r="C208" s="94">
        <v>91288.869</v>
      </c>
      <c r="D208" s="94">
        <v>5979.802</v>
      </c>
      <c r="G208" s="6" t="s">
        <v>789</v>
      </c>
      <c r="H208" s="94" t="s">
        <v>781</v>
      </c>
    </row>
    <row r="209" spans="1:8" ht="12.75">
      <c r="A209" s="1"/>
      <c r="B209" s="98">
        <v>165217.467</v>
      </c>
      <c r="C209" s="98">
        <v>91288.054</v>
      </c>
      <c r="D209" s="98">
        <v>5979.841</v>
      </c>
      <c r="G209" s="6" t="s">
        <v>789</v>
      </c>
      <c r="H209" s="98" t="s">
        <v>781</v>
      </c>
    </row>
    <row r="210" spans="1:8" ht="12.75">
      <c r="A210" s="1"/>
      <c r="B210" s="98">
        <v>165217.522</v>
      </c>
      <c r="C210" s="98">
        <v>91287.937</v>
      </c>
      <c r="D210" s="98">
        <v>5978.419</v>
      </c>
      <c r="G210" s="6" t="s">
        <v>789</v>
      </c>
      <c r="H210" s="98" t="s">
        <v>782</v>
      </c>
    </row>
    <row r="211" spans="1:8" ht="12.75">
      <c r="A211" s="2"/>
      <c r="B211" s="98">
        <v>165217.508</v>
      </c>
      <c r="C211" s="98">
        <v>91277.463</v>
      </c>
      <c r="D211" s="98">
        <v>5978.467</v>
      </c>
      <c r="G211" s="6" t="s">
        <v>789</v>
      </c>
      <c r="H211" s="98" t="s">
        <v>783</v>
      </c>
    </row>
    <row r="212" spans="1:8" ht="12.75">
      <c r="A212" s="2"/>
      <c r="B212" s="98">
        <v>165217.5</v>
      </c>
      <c r="C212" s="98">
        <v>91277.389</v>
      </c>
      <c r="D212" s="98">
        <v>5978.243</v>
      </c>
      <c r="G212" s="6" t="s">
        <v>789</v>
      </c>
      <c r="H212" s="98" t="s">
        <v>784</v>
      </c>
    </row>
    <row r="213" spans="1:8" ht="12.75">
      <c r="A213" s="2"/>
      <c r="B213" s="98">
        <v>165217.49</v>
      </c>
      <c r="C213" s="98">
        <v>91274.705</v>
      </c>
      <c r="D213" s="98">
        <v>5978.162</v>
      </c>
      <c r="G213" s="6" t="s">
        <v>789</v>
      </c>
      <c r="H213" s="98" t="s">
        <v>785</v>
      </c>
    </row>
    <row r="214" spans="1:8" ht="12.75">
      <c r="A214" s="2"/>
      <c r="B214" s="98">
        <v>165226.236</v>
      </c>
      <c r="C214" s="98">
        <v>91264.576</v>
      </c>
      <c r="D214" s="98">
        <v>5977.448</v>
      </c>
      <c r="F214" s="11"/>
      <c r="G214" s="6" t="s">
        <v>789</v>
      </c>
      <c r="H214" s="98" t="s">
        <v>786</v>
      </c>
    </row>
    <row r="215" spans="1:8" ht="12.75">
      <c r="A215" s="2"/>
      <c r="B215" s="94">
        <v>165226.457</v>
      </c>
      <c r="C215" s="94">
        <v>91274.848</v>
      </c>
      <c r="D215" s="94">
        <v>5977.556</v>
      </c>
      <c r="F215" s="11"/>
      <c r="G215" s="6" t="s">
        <v>789</v>
      </c>
      <c r="H215" s="94" t="s">
        <v>786</v>
      </c>
    </row>
    <row r="216" spans="1:8" ht="12.75">
      <c r="A216" s="9"/>
      <c r="B216" s="94">
        <v>165226.513</v>
      </c>
      <c r="C216" s="94">
        <v>91277.255</v>
      </c>
      <c r="D216" s="94">
        <v>5977.209</v>
      </c>
      <c r="F216" s="11"/>
      <c r="G216" s="6" t="s">
        <v>789</v>
      </c>
      <c r="H216" s="94" t="s">
        <v>786</v>
      </c>
    </row>
    <row r="217" spans="2:8" ht="12.75">
      <c r="B217" s="94">
        <v>165226.551</v>
      </c>
      <c r="C217" s="94">
        <v>91277.455</v>
      </c>
      <c r="D217" s="94">
        <v>5978.323</v>
      </c>
      <c r="F217" s="11"/>
      <c r="G217" s="6" t="s">
        <v>789</v>
      </c>
      <c r="H217" s="94" t="s">
        <v>786</v>
      </c>
    </row>
    <row r="218" spans="2:8" ht="12.75">
      <c r="B218" s="94">
        <v>165226.667</v>
      </c>
      <c r="C218" s="94">
        <v>91284.78</v>
      </c>
      <c r="D218" s="94">
        <v>5978.288</v>
      </c>
      <c r="F218" s="11"/>
      <c r="G218" s="6" t="s">
        <v>789</v>
      </c>
      <c r="H218" s="94" t="s">
        <v>786</v>
      </c>
    </row>
    <row r="219" spans="2:8" ht="12.75">
      <c r="B219" s="94">
        <v>165212.953</v>
      </c>
      <c r="C219" s="94">
        <v>91289.415</v>
      </c>
      <c r="D219" s="94">
        <v>5978.756</v>
      </c>
      <c r="G219" s="6" t="s">
        <v>789</v>
      </c>
      <c r="H219" s="94" t="s">
        <v>786</v>
      </c>
    </row>
    <row r="220" spans="2:8" ht="12.75">
      <c r="B220" s="94">
        <v>165213.929</v>
      </c>
      <c r="C220" s="94">
        <v>91275.299</v>
      </c>
      <c r="D220" s="94">
        <v>5978.331</v>
      </c>
      <c r="G220" s="6" t="s">
        <v>789</v>
      </c>
      <c r="H220" s="94" t="s">
        <v>786</v>
      </c>
    </row>
    <row r="221" spans="2:8" ht="12.75">
      <c r="B221" s="94">
        <v>165213.627</v>
      </c>
      <c r="C221" s="94">
        <v>91258.062</v>
      </c>
      <c r="D221" s="94">
        <v>5977.773</v>
      </c>
      <c r="G221" s="6" t="s">
        <v>789</v>
      </c>
      <c r="H221" s="94" t="s">
        <v>786</v>
      </c>
    </row>
    <row r="222" spans="2:8" ht="12.75">
      <c r="B222" s="94">
        <v>165227.073</v>
      </c>
      <c r="C222" s="94">
        <v>91284.958</v>
      </c>
      <c r="D222" s="94">
        <v>5978.312</v>
      </c>
      <c r="G222" s="6" t="s">
        <v>789</v>
      </c>
      <c r="H222" s="94" t="s">
        <v>787</v>
      </c>
    </row>
    <row r="223" spans="2:8" ht="12.75">
      <c r="B223" s="94">
        <v>165227.514</v>
      </c>
      <c r="C223" s="94">
        <v>91286.226</v>
      </c>
      <c r="D223" s="94">
        <v>5977.385</v>
      </c>
      <c r="G223" s="6" t="s">
        <v>789</v>
      </c>
      <c r="H223" s="94" t="s">
        <v>787</v>
      </c>
    </row>
    <row r="224" spans="2:8" ht="12.75">
      <c r="B224" s="94">
        <v>165209.346</v>
      </c>
      <c r="C224" s="94">
        <v>91290.728</v>
      </c>
      <c r="D224" s="94">
        <v>5979.001</v>
      </c>
      <c r="G224" s="6" t="s">
        <v>789</v>
      </c>
      <c r="H224" s="94" t="s">
        <v>787</v>
      </c>
    </row>
    <row r="225" spans="2:8" ht="12.75">
      <c r="B225" s="94">
        <v>165209.51</v>
      </c>
      <c r="C225" s="94">
        <v>91290.752</v>
      </c>
      <c r="D225" s="94">
        <v>5980.118</v>
      </c>
      <c r="G225" s="6" t="s">
        <v>789</v>
      </c>
      <c r="H225" s="94" t="s">
        <v>788</v>
      </c>
    </row>
    <row r="226" spans="2:8" ht="12.75">
      <c r="B226" s="94">
        <v>165209.459</v>
      </c>
      <c r="C226" s="94">
        <v>91291.91</v>
      </c>
      <c r="D226" s="94">
        <v>5980.132</v>
      </c>
      <c r="G226" s="6" t="s">
        <v>789</v>
      </c>
      <c r="H226" s="94" t="s">
        <v>788</v>
      </c>
    </row>
    <row r="227" spans="2:8" ht="12.75">
      <c r="B227" s="94">
        <v>165222.63</v>
      </c>
      <c r="C227" s="94">
        <v>91286.333</v>
      </c>
      <c r="D227" s="94">
        <v>5979.8</v>
      </c>
      <c r="G227" s="6" t="s">
        <v>789</v>
      </c>
      <c r="H227" s="94" t="s">
        <v>788</v>
      </c>
    </row>
    <row r="228" spans="2:8" ht="12.75">
      <c r="B228" s="94">
        <v>165222.968</v>
      </c>
      <c r="C228" s="94">
        <v>91287.511</v>
      </c>
      <c r="D228" s="94">
        <v>5979.7</v>
      </c>
      <c r="G228" s="6" t="s">
        <v>789</v>
      </c>
      <c r="H228" s="94" t="s">
        <v>788</v>
      </c>
    </row>
    <row r="229" spans="2:8" ht="12.75">
      <c r="B229" s="94">
        <v>165223.04</v>
      </c>
      <c r="C229" s="94">
        <v>91286.324</v>
      </c>
      <c r="D229" s="94">
        <v>5984.183</v>
      </c>
      <c r="G229" s="6" t="s">
        <v>789</v>
      </c>
      <c r="H229" s="94" t="s">
        <v>788</v>
      </c>
    </row>
    <row r="230" spans="2:8" ht="12.75">
      <c r="B230" s="94">
        <v>165226.948</v>
      </c>
      <c r="C230" s="94">
        <v>91285.025</v>
      </c>
      <c r="D230" s="94">
        <v>5984.099</v>
      </c>
      <c r="G230" s="6" t="s">
        <v>789</v>
      </c>
      <c r="H230" s="94" t="s">
        <v>788</v>
      </c>
    </row>
    <row r="231" spans="2:8" ht="12.75">
      <c r="B231" s="94">
        <v>165227.412</v>
      </c>
      <c r="C231" s="94">
        <v>91286.222</v>
      </c>
      <c r="D231" s="94">
        <v>5984.088</v>
      </c>
      <c r="G231" s="6" t="s">
        <v>789</v>
      </c>
      <c r="H231" s="94" t="s">
        <v>788</v>
      </c>
    </row>
    <row r="232" spans="2:8" ht="12.75">
      <c r="B232" s="94">
        <v>165223.378</v>
      </c>
      <c r="C232" s="94">
        <v>91287.561</v>
      </c>
      <c r="D232" s="94">
        <v>5983.981</v>
      </c>
      <c r="G232" s="6" t="s">
        <v>789</v>
      </c>
      <c r="H232" s="94" t="s">
        <v>788</v>
      </c>
    </row>
  </sheetData>
  <mergeCells count="1">
    <mergeCell ref="A1:H1"/>
  </mergeCells>
  <printOptions/>
  <pageMargins left="0.75" right="0.75" top="1" bottom="1" header="0.5" footer="0.5"/>
  <pageSetup fitToHeight="5" fitToWidth="1" horizontalDpi="600" verticalDpi="600" orientation="landscape" scale="89" r:id="rId1"/>
  <ignoredErrors>
    <ignoredError sqref="E14 E36 E88 E1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147"/>
  <sheetViews>
    <sheetView tabSelected="1" view="pageBreakPreview" zoomScale="75" zoomScaleSheetLayoutView="75" workbookViewId="0" topLeftCell="A97">
      <selection activeCell="I134" sqref="I134"/>
    </sheetView>
  </sheetViews>
  <sheetFormatPr defaultColWidth="9.140625" defaultRowHeight="12.75"/>
  <cols>
    <col min="2" max="3" width="10.7109375" style="0" customWidth="1"/>
    <col min="4" max="4" width="10.7109375" style="0" bestFit="1" customWidth="1"/>
    <col min="5" max="5" width="10.57421875" style="0" bestFit="1" customWidth="1"/>
    <col min="6" max="6" width="10.421875" style="0" bestFit="1" customWidth="1"/>
    <col min="7" max="7" width="23.140625" style="0" hidden="1" customWidth="1"/>
    <col min="8" max="8" width="52.7109375" style="0" customWidth="1"/>
    <col min="9" max="9" width="22.421875" style="0" customWidth="1"/>
  </cols>
  <sheetData>
    <row r="1" spans="1:8" ht="12.75">
      <c r="A1" s="103" t="s">
        <v>382</v>
      </c>
      <c r="B1" s="104"/>
      <c r="C1" s="104"/>
      <c r="D1" s="104"/>
      <c r="E1" s="104"/>
      <c r="F1" s="104"/>
      <c r="G1" s="104"/>
      <c r="H1" s="105"/>
    </row>
    <row r="2" spans="1:8" ht="39" thickBot="1">
      <c r="A2" s="56" t="s">
        <v>0</v>
      </c>
      <c r="B2" s="56" t="s">
        <v>1</v>
      </c>
      <c r="C2" s="56" t="s">
        <v>2</v>
      </c>
      <c r="D2" s="34" t="s">
        <v>4</v>
      </c>
      <c r="E2" s="34" t="s">
        <v>5</v>
      </c>
      <c r="F2" s="57" t="s">
        <v>6</v>
      </c>
      <c r="G2" s="57" t="s">
        <v>7</v>
      </c>
      <c r="H2" s="58" t="s">
        <v>686</v>
      </c>
    </row>
    <row r="3" spans="1:8" ht="13.5" hidden="1" thickTop="1">
      <c r="A3" s="85"/>
      <c r="B3" s="85"/>
      <c r="C3" s="85"/>
      <c r="D3" s="86"/>
      <c r="E3" s="86"/>
      <c r="F3" s="87"/>
      <c r="G3" s="87"/>
      <c r="H3" s="88"/>
    </row>
    <row r="4" spans="1:8" ht="13.5" hidden="1" thickTop="1">
      <c r="A4" s="42" t="s">
        <v>23</v>
      </c>
      <c r="B4" s="29">
        <v>182630.71</v>
      </c>
      <c r="C4" s="29">
        <v>90490.37</v>
      </c>
      <c r="D4" s="29">
        <v>6179.16</v>
      </c>
      <c r="E4" s="29">
        <f>D4-(51/12)</f>
        <v>6174.91</v>
      </c>
      <c r="F4" s="29"/>
      <c r="G4" s="27" t="s">
        <v>592</v>
      </c>
      <c r="H4" s="77" t="s">
        <v>433</v>
      </c>
    </row>
    <row r="5" spans="1:8" ht="12.75" hidden="1">
      <c r="A5" s="42" t="s">
        <v>415</v>
      </c>
      <c r="B5" s="29">
        <v>185663.69</v>
      </c>
      <c r="C5" s="29">
        <v>90561.78</v>
      </c>
      <c r="D5" s="29">
        <v>6229.88</v>
      </c>
      <c r="E5" s="29">
        <f>D5-(14/12)</f>
        <v>6228.713333333333</v>
      </c>
      <c r="F5" s="29"/>
      <c r="G5" s="27" t="s">
        <v>588</v>
      </c>
      <c r="H5" s="77" t="s">
        <v>434</v>
      </c>
    </row>
    <row r="6" spans="1:8" ht="12.75" hidden="1">
      <c r="A6" s="42" t="s">
        <v>24</v>
      </c>
      <c r="B6" s="29">
        <v>182637.5</v>
      </c>
      <c r="C6" s="29">
        <v>90477.23</v>
      </c>
      <c r="D6" s="29">
        <v>6179.8</v>
      </c>
      <c r="E6" s="29"/>
      <c r="F6" s="29"/>
      <c r="G6" s="27" t="s">
        <v>592</v>
      </c>
      <c r="H6" s="77" t="s">
        <v>211</v>
      </c>
    </row>
    <row r="7" spans="1:8" ht="12.75" hidden="1">
      <c r="A7" s="42" t="s">
        <v>349</v>
      </c>
      <c r="B7" s="29">
        <v>185616.73</v>
      </c>
      <c r="C7" s="29">
        <v>90540.06</v>
      </c>
      <c r="D7" s="29">
        <v>6227.66</v>
      </c>
      <c r="E7" s="29">
        <f>D7-(32/12)</f>
        <v>6224.993333333333</v>
      </c>
      <c r="F7" s="29"/>
      <c r="G7" s="27" t="s">
        <v>588</v>
      </c>
      <c r="H7" s="77" t="s">
        <v>435</v>
      </c>
    </row>
    <row r="8" spans="1:8" ht="12.75" hidden="1">
      <c r="A8" s="42" t="s">
        <v>176</v>
      </c>
      <c r="B8" s="29">
        <v>182615.11</v>
      </c>
      <c r="C8" s="29">
        <v>90470.39</v>
      </c>
      <c r="D8" s="29">
        <v>6179.63</v>
      </c>
      <c r="E8" s="29">
        <f>D8-(36/12)</f>
        <v>6176.63</v>
      </c>
      <c r="F8" s="29"/>
      <c r="G8" s="27" t="s">
        <v>592</v>
      </c>
      <c r="H8" s="77" t="s">
        <v>449</v>
      </c>
    </row>
    <row r="9" spans="1:8" ht="12.75" hidden="1">
      <c r="A9" s="42" t="s">
        <v>351</v>
      </c>
      <c r="B9" s="29">
        <v>185563.12</v>
      </c>
      <c r="C9" s="29">
        <v>90518.6</v>
      </c>
      <c r="D9" s="29">
        <v>6225.37</v>
      </c>
      <c r="E9" s="29">
        <f>D9-(27/12)</f>
        <v>6223.12</v>
      </c>
      <c r="F9" s="29"/>
      <c r="G9" s="27" t="s">
        <v>588</v>
      </c>
      <c r="H9" s="77" t="s">
        <v>436</v>
      </c>
    </row>
    <row r="10" spans="1:8" ht="12.75" hidden="1">
      <c r="A10" s="42" t="s">
        <v>177</v>
      </c>
      <c r="B10" s="29">
        <v>182611.87</v>
      </c>
      <c r="C10" s="29">
        <v>90462.3</v>
      </c>
      <c r="D10" s="29">
        <v>6179.85</v>
      </c>
      <c r="E10" s="29">
        <f>D10-(42/12)</f>
        <v>6176.35</v>
      </c>
      <c r="F10" s="29"/>
      <c r="G10" s="27" t="s">
        <v>587</v>
      </c>
      <c r="H10" s="77" t="s">
        <v>437</v>
      </c>
    </row>
    <row r="11" spans="1:8" ht="12.75" hidden="1">
      <c r="A11" s="42" t="s">
        <v>416</v>
      </c>
      <c r="B11" s="29">
        <v>185513.61</v>
      </c>
      <c r="C11" s="29">
        <v>90497.89</v>
      </c>
      <c r="D11" s="29">
        <v>6223.18</v>
      </c>
      <c r="E11" s="29">
        <f>D11-(26/12)</f>
        <v>6221.013333333333</v>
      </c>
      <c r="F11" s="29"/>
      <c r="G11" s="27" t="s">
        <v>597</v>
      </c>
      <c r="H11" s="77" t="s">
        <v>438</v>
      </c>
    </row>
    <row r="12" spans="1:8" ht="12.75" hidden="1">
      <c r="A12" s="42" t="s">
        <v>178</v>
      </c>
      <c r="B12" s="29">
        <v>182601.65</v>
      </c>
      <c r="C12" s="29">
        <v>90454.17</v>
      </c>
      <c r="D12" s="29">
        <v>6180.17</v>
      </c>
      <c r="E12" s="29">
        <f>D12-(48/12)</f>
        <v>6176.17</v>
      </c>
      <c r="F12" s="29"/>
      <c r="G12" s="27" t="s">
        <v>587</v>
      </c>
      <c r="H12" s="77" t="s">
        <v>439</v>
      </c>
    </row>
    <row r="13" spans="1:8" ht="12.75" hidden="1">
      <c r="A13" s="42" t="s">
        <v>417</v>
      </c>
      <c r="B13" s="29">
        <v>185489.06</v>
      </c>
      <c r="C13" s="29">
        <v>90492.66</v>
      </c>
      <c r="D13" s="29">
        <v>6221.74</v>
      </c>
      <c r="E13" s="29">
        <f>D13-(16/12)</f>
        <v>6220.406666666667</v>
      </c>
      <c r="F13" s="29"/>
      <c r="G13" s="27" t="s">
        <v>597</v>
      </c>
      <c r="H13" s="77" t="s">
        <v>440</v>
      </c>
    </row>
    <row r="14" spans="1:8" ht="12.75" hidden="1">
      <c r="A14" s="42" t="s">
        <v>25</v>
      </c>
      <c r="B14" s="29">
        <v>182473.5</v>
      </c>
      <c r="C14" s="29">
        <v>90395.76</v>
      </c>
      <c r="D14" s="29">
        <v>6180.14</v>
      </c>
      <c r="E14" s="29">
        <f>D14-(35/12)</f>
        <v>6177.223333333333</v>
      </c>
      <c r="F14" s="29"/>
      <c r="G14" s="27" t="s">
        <v>623</v>
      </c>
      <c r="H14" s="77" t="s">
        <v>441</v>
      </c>
    </row>
    <row r="15" spans="1:8" ht="12.75" hidden="1">
      <c r="A15" s="42" t="s">
        <v>418</v>
      </c>
      <c r="B15" s="29">
        <v>184942.04</v>
      </c>
      <c r="C15" s="29">
        <v>90287.96</v>
      </c>
      <c r="D15" s="29">
        <v>6225.05</v>
      </c>
      <c r="E15" s="29">
        <f>D15-(38/12)</f>
        <v>6221.883333333333</v>
      </c>
      <c r="F15" s="29"/>
      <c r="G15" s="27" t="s">
        <v>598</v>
      </c>
      <c r="H15" s="77" t="s">
        <v>442</v>
      </c>
    </row>
    <row r="16" spans="1:8" ht="12.75" hidden="1">
      <c r="A16" s="42" t="s">
        <v>89</v>
      </c>
      <c r="B16" s="29">
        <v>182470.43</v>
      </c>
      <c r="C16" s="29">
        <v>90405.69</v>
      </c>
      <c r="D16" s="29">
        <v>6179.46</v>
      </c>
      <c r="E16" s="29">
        <f>D16-(47/12)</f>
        <v>6175.543333333333</v>
      </c>
      <c r="F16" s="29"/>
      <c r="G16" s="27" t="s">
        <v>623</v>
      </c>
      <c r="H16" s="77" t="s">
        <v>443</v>
      </c>
    </row>
    <row r="17" spans="1:8" ht="12.75" hidden="1">
      <c r="A17" s="42" t="s">
        <v>168</v>
      </c>
      <c r="B17" s="29">
        <v>184918.43</v>
      </c>
      <c r="C17" s="29">
        <v>90280.47</v>
      </c>
      <c r="D17" s="29">
        <v>6224.58</v>
      </c>
      <c r="E17" s="29">
        <f>D17-(29/12)</f>
        <v>6222.163333333333</v>
      </c>
      <c r="F17" s="29"/>
      <c r="G17" s="27" t="s">
        <v>598</v>
      </c>
      <c r="H17" s="77" t="s">
        <v>444</v>
      </c>
    </row>
    <row r="18" spans="1:8" ht="12.75" hidden="1">
      <c r="A18" s="42" t="s">
        <v>88</v>
      </c>
      <c r="B18" s="29">
        <v>182442.85</v>
      </c>
      <c r="C18" s="29">
        <v>90384.49</v>
      </c>
      <c r="D18" s="29">
        <v>6179.71</v>
      </c>
      <c r="E18" s="29">
        <f>D18-(46/12)</f>
        <v>6175.876666666667</v>
      </c>
      <c r="F18" s="29"/>
      <c r="G18" s="27" t="s">
        <v>623</v>
      </c>
      <c r="H18" s="77" t="s">
        <v>450</v>
      </c>
    </row>
    <row r="19" spans="1:8" ht="12.75" hidden="1">
      <c r="A19" s="42" t="s">
        <v>347</v>
      </c>
      <c r="B19" s="29">
        <v>184893.59</v>
      </c>
      <c r="C19" s="29">
        <v>90271.91</v>
      </c>
      <c r="D19" s="29">
        <v>6223.94</v>
      </c>
      <c r="E19" s="29">
        <f>D19-(33/12)</f>
        <v>6221.19</v>
      </c>
      <c r="F19" s="29"/>
      <c r="G19" s="27" t="s">
        <v>598</v>
      </c>
      <c r="H19" s="77" t="s">
        <v>589</v>
      </c>
    </row>
    <row r="20" spans="1:8" ht="12.75" hidden="1">
      <c r="A20" s="42" t="s">
        <v>87</v>
      </c>
      <c r="B20" s="29">
        <v>182361.69</v>
      </c>
      <c r="C20" s="29">
        <v>90371.29</v>
      </c>
      <c r="D20" s="29">
        <v>6178.14</v>
      </c>
      <c r="E20" s="29">
        <f>D20-(37/12)</f>
        <v>6175.056666666667</v>
      </c>
      <c r="F20" s="29"/>
      <c r="G20" s="27" t="s">
        <v>625</v>
      </c>
      <c r="H20" s="77" t="s">
        <v>590</v>
      </c>
    </row>
    <row r="21" spans="1:8" ht="12.75" hidden="1">
      <c r="A21" s="42" t="s">
        <v>86</v>
      </c>
      <c r="B21" s="29">
        <v>182323.26</v>
      </c>
      <c r="C21" s="29">
        <v>90350.89</v>
      </c>
      <c r="D21" s="29">
        <v>6178.82</v>
      </c>
      <c r="E21" s="29">
        <f>D21-(61/12)</f>
        <v>6173.736666666667</v>
      </c>
      <c r="F21" s="29"/>
      <c r="G21" s="27" t="s">
        <v>624</v>
      </c>
      <c r="H21" s="77" t="s">
        <v>445</v>
      </c>
    </row>
    <row r="22" spans="1:8" ht="12.75" hidden="1">
      <c r="A22" s="42" t="s">
        <v>85</v>
      </c>
      <c r="B22" s="29">
        <v>182468.14</v>
      </c>
      <c r="C22" s="29">
        <v>90435.45</v>
      </c>
      <c r="D22" s="29">
        <v>6178.19</v>
      </c>
      <c r="E22" s="29">
        <f>D22-(52/12)</f>
        <v>6173.856666666667</v>
      </c>
      <c r="F22" s="29"/>
      <c r="G22" s="27" t="s">
        <v>594</v>
      </c>
      <c r="H22" s="77" t="s">
        <v>446</v>
      </c>
    </row>
    <row r="23" spans="1:8" ht="12.75" hidden="1">
      <c r="A23" s="42" t="s">
        <v>84</v>
      </c>
      <c r="B23" s="29">
        <v>182460.644</v>
      </c>
      <c r="C23" s="29">
        <v>90432.37</v>
      </c>
      <c r="D23" s="40"/>
      <c r="E23" s="29">
        <v>6177.76</v>
      </c>
      <c r="F23" s="40"/>
      <c r="G23" s="27" t="s">
        <v>594</v>
      </c>
      <c r="H23" s="77" t="s">
        <v>447</v>
      </c>
    </row>
    <row r="24" spans="1:8" ht="12.75" hidden="1">
      <c r="A24" s="42" t="s">
        <v>115</v>
      </c>
      <c r="B24" s="29">
        <v>182038.059</v>
      </c>
      <c r="C24" s="29">
        <v>90427.517</v>
      </c>
      <c r="D24" s="40"/>
      <c r="E24" s="29">
        <v>6166.942</v>
      </c>
      <c r="F24" s="40"/>
      <c r="G24" s="27" t="s">
        <v>591</v>
      </c>
      <c r="H24" s="77" t="s">
        <v>448</v>
      </c>
    </row>
    <row r="25" spans="1:8" ht="12.75" hidden="1">
      <c r="A25" s="42" t="s">
        <v>870</v>
      </c>
      <c r="B25" s="29">
        <v>182591.88</v>
      </c>
      <c r="C25" s="29">
        <v>90465.19</v>
      </c>
      <c r="D25" s="40">
        <v>6179.8</v>
      </c>
      <c r="E25" s="40">
        <v>6175.8</v>
      </c>
      <c r="F25" s="40"/>
      <c r="G25" s="27"/>
      <c r="H25" s="77" t="s">
        <v>871</v>
      </c>
    </row>
    <row r="26" spans="1:8" ht="12.75" hidden="1">
      <c r="A26" s="42" t="s">
        <v>83</v>
      </c>
      <c r="B26" s="29">
        <v>181977.688</v>
      </c>
      <c r="C26" s="29">
        <v>90433.463</v>
      </c>
      <c r="D26" s="40"/>
      <c r="E26" s="29">
        <v>6164.639</v>
      </c>
      <c r="F26" s="40"/>
      <c r="G26" s="27" t="s">
        <v>596</v>
      </c>
      <c r="H26" s="77" t="s">
        <v>310</v>
      </c>
    </row>
    <row r="27" spans="1:8" ht="12.75" hidden="1">
      <c r="A27" s="42" t="s">
        <v>869</v>
      </c>
      <c r="B27" s="29">
        <v>182604.15</v>
      </c>
      <c r="C27" s="29">
        <v>90481.61</v>
      </c>
      <c r="D27" s="40">
        <v>6179.44</v>
      </c>
      <c r="E27" s="29">
        <v>6174.86</v>
      </c>
      <c r="F27" s="40"/>
      <c r="G27" s="27"/>
      <c r="H27" s="77" t="s">
        <v>872</v>
      </c>
    </row>
    <row r="28" spans="1:8" ht="12.75" hidden="1">
      <c r="A28" s="42" t="s">
        <v>82</v>
      </c>
      <c r="B28" s="29">
        <v>181922.76</v>
      </c>
      <c r="C28" s="29">
        <v>90444.125</v>
      </c>
      <c r="D28" s="40"/>
      <c r="E28" s="29">
        <v>6162.85</v>
      </c>
      <c r="F28" s="40"/>
      <c r="G28" s="27" t="s">
        <v>596</v>
      </c>
      <c r="H28" s="77" t="s">
        <v>451</v>
      </c>
    </row>
    <row r="29" spans="1:8" ht="12.75" hidden="1">
      <c r="A29" s="42" t="s">
        <v>81</v>
      </c>
      <c r="B29" s="29">
        <v>181922.638</v>
      </c>
      <c r="C29" s="29">
        <v>90444.323</v>
      </c>
      <c r="D29" s="40"/>
      <c r="E29" s="29">
        <v>6162.786</v>
      </c>
      <c r="F29" s="40"/>
      <c r="G29" s="27" t="s">
        <v>595</v>
      </c>
      <c r="H29" s="77" t="s">
        <v>452</v>
      </c>
    </row>
    <row r="30" spans="1:8" ht="12.75" hidden="1">
      <c r="A30" s="42" t="s">
        <v>80</v>
      </c>
      <c r="B30" s="29">
        <v>181848.841</v>
      </c>
      <c r="C30" s="29">
        <v>90457.743</v>
      </c>
      <c r="D30" s="40"/>
      <c r="E30" s="29">
        <v>6160.538</v>
      </c>
      <c r="F30" s="40"/>
      <c r="G30" s="27" t="s">
        <v>595</v>
      </c>
      <c r="H30" s="77" t="s">
        <v>453</v>
      </c>
    </row>
    <row r="31" spans="1:8" ht="12.75" hidden="1">
      <c r="A31" s="42" t="s">
        <v>79</v>
      </c>
      <c r="B31" s="29">
        <v>181848.132</v>
      </c>
      <c r="C31" s="29">
        <v>90471.712</v>
      </c>
      <c r="D31" s="40"/>
      <c r="E31" s="29">
        <v>6160.504</v>
      </c>
      <c r="F31" s="40"/>
      <c r="G31" s="27" t="s">
        <v>595</v>
      </c>
      <c r="H31" s="77" t="s">
        <v>454</v>
      </c>
    </row>
    <row r="32" spans="1:8" ht="12.75" hidden="1">
      <c r="A32" s="42" t="s">
        <v>78</v>
      </c>
      <c r="B32" s="89" t="s">
        <v>161</v>
      </c>
      <c r="C32" s="29"/>
      <c r="D32" s="40"/>
      <c r="E32" s="29"/>
      <c r="F32" s="40"/>
      <c r="G32" s="27"/>
      <c r="H32" s="77"/>
    </row>
    <row r="33" spans="1:8" ht="12.75" hidden="1">
      <c r="A33" s="42" t="s">
        <v>77</v>
      </c>
      <c r="B33" s="40">
        <v>182370.62</v>
      </c>
      <c r="C33" s="40">
        <v>90402.24</v>
      </c>
      <c r="D33" s="40">
        <v>6177.35</v>
      </c>
      <c r="E33" s="40">
        <v>6172.52</v>
      </c>
      <c r="F33" s="40"/>
      <c r="G33" s="27" t="s">
        <v>594</v>
      </c>
      <c r="H33" s="52" t="s">
        <v>455</v>
      </c>
    </row>
    <row r="34" spans="1:8" ht="12.75" hidden="1">
      <c r="A34" s="42" t="s">
        <v>76</v>
      </c>
      <c r="B34" s="40">
        <v>182471.06</v>
      </c>
      <c r="C34" s="40">
        <v>90418.32</v>
      </c>
      <c r="D34" s="40">
        <v>6178.63</v>
      </c>
      <c r="E34" s="40">
        <v>6174.8</v>
      </c>
      <c r="F34" s="40"/>
      <c r="G34" s="27" t="s">
        <v>594</v>
      </c>
      <c r="H34" s="52" t="s">
        <v>456</v>
      </c>
    </row>
    <row r="35" spans="1:8" ht="12.75" hidden="1">
      <c r="A35" s="42" t="s">
        <v>75</v>
      </c>
      <c r="B35" s="40">
        <v>182243.01</v>
      </c>
      <c r="C35" s="40">
        <v>90428.26</v>
      </c>
      <c r="D35" s="40">
        <v>6174.05</v>
      </c>
      <c r="E35" s="40">
        <v>6171.55</v>
      </c>
      <c r="F35" s="40"/>
      <c r="G35" s="27" t="s">
        <v>593</v>
      </c>
      <c r="H35" s="52" t="s">
        <v>285</v>
      </c>
    </row>
    <row r="36" spans="1:8" ht="12.75" hidden="1">
      <c r="A36" s="42" t="s">
        <v>74</v>
      </c>
      <c r="B36" s="40">
        <v>182241.53</v>
      </c>
      <c r="C36" s="40">
        <v>90426.92</v>
      </c>
      <c r="D36" s="40">
        <v>6173.93</v>
      </c>
      <c r="E36" s="40">
        <v>6168.76</v>
      </c>
      <c r="F36" s="40"/>
      <c r="G36" s="27" t="s">
        <v>593</v>
      </c>
      <c r="H36" s="52" t="s">
        <v>457</v>
      </c>
    </row>
    <row r="37" spans="1:8" ht="12.75" hidden="1">
      <c r="A37" s="42" t="s">
        <v>73</v>
      </c>
      <c r="B37" s="40">
        <v>182211.72</v>
      </c>
      <c r="C37" s="40">
        <v>90423.17</v>
      </c>
      <c r="D37" s="40">
        <v>6174.15</v>
      </c>
      <c r="E37" s="40">
        <v>6170.65</v>
      </c>
      <c r="F37" s="40"/>
      <c r="G37" s="27" t="s">
        <v>593</v>
      </c>
      <c r="H37" s="52" t="s">
        <v>458</v>
      </c>
    </row>
    <row r="38" spans="1:8" ht="12.75" hidden="1">
      <c r="A38" s="42" t="s">
        <v>72</v>
      </c>
      <c r="B38" s="40">
        <v>182054.61</v>
      </c>
      <c r="C38" s="40">
        <v>90431.33</v>
      </c>
      <c r="D38" s="40">
        <v>6168.17</v>
      </c>
      <c r="E38" s="40">
        <v>6167.02</v>
      </c>
      <c r="F38" s="40"/>
      <c r="G38" s="27" t="s">
        <v>591</v>
      </c>
      <c r="H38" s="52" t="s">
        <v>459</v>
      </c>
    </row>
    <row r="39" spans="1:8" ht="12.75" hidden="1">
      <c r="A39" s="42" t="s">
        <v>71</v>
      </c>
      <c r="B39" s="40">
        <v>181840.99</v>
      </c>
      <c r="C39" s="40">
        <v>90466.82</v>
      </c>
      <c r="D39" s="40">
        <v>6159.83</v>
      </c>
      <c r="E39" s="40">
        <v>6155.33</v>
      </c>
      <c r="F39" s="40"/>
      <c r="G39" s="27" t="s">
        <v>595</v>
      </c>
      <c r="H39" s="52" t="s">
        <v>460</v>
      </c>
    </row>
    <row r="40" spans="1:8" ht="12.75" hidden="1">
      <c r="A40" s="42" t="s">
        <v>68</v>
      </c>
      <c r="B40" s="40">
        <v>181707.77</v>
      </c>
      <c r="C40" s="40">
        <v>90483.58</v>
      </c>
      <c r="D40" s="40">
        <v>6159.57</v>
      </c>
      <c r="E40" s="40">
        <v>6154.32</v>
      </c>
      <c r="F40" s="40"/>
      <c r="G40" s="27" t="s">
        <v>605</v>
      </c>
      <c r="H40" s="52" t="s">
        <v>461</v>
      </c>
    </row>
    <row r="41" spans="1:8" ht="12.75" hidden="1">
      <c r="A41" s="42" t="s">
        <v>69</v>
      </c>
      <c r="B41" s="40">
        <v>181706.4</v>
      </c>
      <c r="C41" s="40">
        <v>90480.88</v>
      </c>
      <c r="D41" s="40">
        <v>6159.62</v>
      </c>
      <c r="E41" s="40">
        <v>6157.04</v>
      </c>
      <c r="F41" s="40"/>
      <c r="G41" s="27" t="s">
        <v>605</v>
      </c>
      <c r="H41" s="52" t="s">
        <v>462</v>
      </c>
    </row>
    <row r="42" spans="1:8" ht="12.75" hidden="1">
      <c r="A42" s="42" t="s">
        <v>70</v>
      </c>
      <c r="B42" s="90" t="s">
        <v>161</v>
      </c>
      <c r="C42" s="40"/>
      <c r="D42" s="40"/>
      <c r="E42" s="40"/>
      <c r="F42" s="40"/>
      <c r="G42" s="27"/>
      <c r="H42" s="52"/>
    </row>
    <row r="43" spans="1:8" ht="12.75" hidden="1">
      <c r="A43" s="42" t="s">
        <v>90</v>
      </c>
      <c r="B43" s="29">
        <v>188585.39</v>
      </c>
      <c r="C43" s="29">
        <v>91893.056</v>
      </c>
      <c r="D43" s="40"/>
      <c r="E43" s="29">
        <v>6204.636</v>
      </c>
      <c r="F43" s="40"/>
      <c r="G43" s="27" t="s">
        <v>604</v>
      </c>
      <c r="H43" s="77" t="s">
        <v>250</v>
      </c>
    </row>
    <row r="44" spans="1:8" ht="12.75" hidden="1">
      <c r="A44" s="42" t="s">
        <v>91</v>
      </c>
      <c r="B44" s="29">
        <v>188595.184</v>
      </c>
      <c r="C44" s="29">
        <v>91900.816</v>
      </c>
      <c r="D44" s="40"/>
      <c r="E44" s="29">
        <v>6204.89</v>
      </c>
      <c r="F44" s="40"/>
      <c r="G44" s="27" t="s">
        <v>604</v>
      </c>
      <c r="H44" s="77" t="s">
        <v>463</v>
      </c>
    </row>
    <row r="45" spans="1:8" ht="12.75" hidden="1">
      <c r="A45" s="42" t="s">
        <v>419</v>
      </c>
      <c r="B45" s="29">
        <v>188601.919</v>
      </c>
      <c r="C45" s="29">
        <v>91906.484</v>
      </c>
      <c r="D45" s="40"/>
      <c r="E45" s="29">
        <v>6205.035</v>
      </c>
      <c r="F45" s="40"/>
      <c r="G45" s="27" t="s">
        <v>604</v>
      </c>
      <c r="H45" s="77" t="s">
        <v>212</v>
      </c>
    </row>
    <row r="46" spans="1:8" ht="12.75" hidden="1">
      <c r="A46" s="42" t="s">
        <v>92</v>
      </c>
      <c r="B46" s="29">
        <v>188627.496</v>
      </c>
      <c r="C46" s="29">
        <v>91981.274</v>
      </c>
      <c r="D46" s="40"/>
      <c r="E46" s="29">
        <v>6205.667</v>
      </c>
      <c r="F46" s="40"/>
      <c r="G46" s="27" t="s">
        <v>603</v>
      </c>
      <c r="H46" s="77" t="s">
        <v>464</v>
      </c>
    </row>
    <row r="47" spans="1:8" ht="12.75" hidden="1">
      <c r="A47" s="42" t="s">
        <v>93</v>
      </c>
      <c r="B47" s="29">
        <v>188638.306</v>
      </c>
      <c r="C47" s="29">
        <v>91978.52</v>
      </c>
      <c r="D47" s="40"/>
      <c r="E47" s="29">
        <v>6206.072</v>
      </c>
      <c r="F47" s="40"/>
      <c r="G47" s="27" t="s">
        <v>603</v>
      </c>
      <c r="H47" s="77" t="s">
        <v>465</v>
      </c>
    </row>
    <row r="48" spans="1:8" ht="12.75" hidden="1">
      <c r="A48" s="42" t="s">
        <v>94</v>
      </c>
      <c r="B48" s="29">
        <v>188655.522</v>
      </c>
      <c r="C48" s="29">
        <v>92003.282</v>
      </c>
      <c r="D48" s="40"/>
      <c r="E48" s="29">
        <v>6206.209</v>
      </c>
      <c r="F48" s="40"/>
      <c r="G48" s="27" t="s">
        <v>603</v>
      </c>
      <c r="H48" s="77" t="s">
        <v>466</v>
      </c>
    </row>
    <row r="49" spans="1:8" ht="12.75" hidden="1">
      <c r="A49" s="42" t="s">
        <v>95</v>
      </c>
      <c r="B49" s="29">
        <v>188683.324</v>
      </c>
      <c r="C49" s="29">
        <v>92001.234</v>
      </c>
      <c r="D49" s="40"/>
      <c r="E49" s="29">
        <v>6207.678</v>
      </c>
      <c r="F49" s="40"/>
      <c r="G49" s="27" t="s">
        <v>603</v>
      </c>
      <c r="H49" s="77" t="s">
        <v>467</v>
      </c>
    </row>
    <row r="50" spans="1:8" ht="12.75" hidden="1">
      <c r="A50" s="42" t="s">
        <v>96</v>
      </c>
      <c r="B50" s="29">
        <v>188848.474</v>
      </c>
      <c r="C50" s="29">
        <v>92045.674</v>
      </c>
      <c r="D50" s="40"/>
      <c r="E50" s="29">
        <v>6213.53</v>
      </c>
      <c r="F50" s="40"/>
      <c r="G50" s="27" t="s">
        <v>602</v>
      </c>
      <c r="H50" s="77" t="s">
        <v>251</v>
      </c>
    </row>
    <row r="51" spans="1:8" ht="12.75" hidden="1">
      <c r="A51" s="42" t="s">
        <v>97</v>
      </c>
      <c r="B51" s="29">
        <v>188801.667</v>
      </c>
      <c r="C51" s="29">
        <v>92038.271</v>
      </c>
      <c r="D51" s="40"/>
      <c r="E51" s="29">
        <v>6211.491</v>
      </c>
      <c r="F51" s="40"/>
      <c r="G51" s="27" t="s">
        <v>602</v>
      </c>
      <c r="H51" s="77" t="s">
        <v>250</v>
      </c>
    </row>
    <row r="52" spans="1:8" ht="12.75" hidden="1">
      <c r="A52" s="42" t="s">
        <v>98</v>
      </c>
      <c r="B52" s="29">
        <v>188828.524</v>
      </c>
      <c r="C52" s="29">
        <v>92042.57</v>
      </c>
      <c r="D52" s="40"/>
      <c r="E52" s="29">
        <v>6212.527</v>
      </c>
      <c r="F52" s="40"/>
      <c r="G52" s="27" t="s">
        <v>602</v>
      </c>
      <c r="H52" s="77" t="s">
        <v>250</v>
      </c>
    </row>
    <row r="53" spans="1:8" ht="12.75" hidden="1">
      <c r="A53" s="42" t="s">
        <v>99</v>
      </c>
      <c r="B53" s="29">
        <v>188852.604</v>
      </c>
      <c r="C53" s="29">
        <v>92044.083</v>
      </c>
      <c r="D53" s="40"/>
      <c r="E53" s="29">
        <v>6213.955</v>
      </c>
      <c r="F53" s="40"/>
      <c r="G53" s="27" t="s">
        <v>602</v>
      </c>
      <c r="H53" s="77" t="s">
        <v>468</v>
      </c>
    </row>
    <row r="54" spans="1:8" ht="12.75" hidden="1">
      <c r="A54" s="42" t="s">
        <v>100</v>
      </c>
      <c r="B54" s="29">
        <v>188859.954</v>
      </c>
      <c r="C54" s="29">
        <v>92039.1</v>
      </c>
      <c r="D54" s="40"/>
      <c r="E54" s="29">
        <v>6214.215</v>
      </c>
      <c r="F54" s="40"/>
      <c r="G54" s="27" t="s">
        <v>602</v>
      </c>
      <c r="H54" s="77" t="s">
        <v>469</v>
      </c>
    </row>
    <row r="55" spans="1:8" ht="12.75" hidden="1">
      <c r="A55" s="42" t="s">
        <v>101</v>
      </c>
      <c r="B55" s="29">
        <v>188910.79</v>
      </c>
      <c r="C55" s="29">
        <v>92006.704</v>
      </c>
      <c r="D55" s="40"/>
      <c r="E55" s="29">
        <v>6216.8</v>
      </c>
      <c r="F55" s="40"/>
      <c r="G55" s="27" t="s">
        <v>601</v>
      </c>
      <c r="H55" s="77" t="s">
        <v>470</v>
      </c>
    </row>
    <row r="56" spans="1:10" ht="12.75" hidden="1">
      <c r="A56" s="42" t="s">
        <v>102</v>
      </c>
      <c r="B56" s="40">
        <v>192077.957</v>
      </c>
      <c r="C56" s="40">
        <v>92821.884</v>
      </c>
      <c r="D56" s="40"/>
      <c r="E56" s="40">
        <v>6248.332</v>
      </c>
      <c r="F56" s="40"/>
      <c r="G56" s="36"/>
      <c r="H56" s="52" t="s">
        <v>471</v>
      </c>
      <c r="I56" s="23"/>
      <c r="J56" s="23"/>
    </row>
    <row r="57" spans="1:8" ht="12.75" hidden="1">
      <c r="A57" s="42" t="s">
        <v>103</v>
      </c>
      <c r="B57" s="40">
        <v>191267.46</v>
      </c>
      <c r="C57" s="40">
        <v>92568.198</v>
      </c>
      <c r="D57" s="40"/>
      <c r="E57" s="40">
        <v>6246.023</v>
      </c>
      <c r="F57" s="40"/>
      <c r="G57" s="36" t="s">
        <v>637</v>
      </c>
      <c r="H57" s="52" t="s">
        <v>472</v>
      </c>
    </row>
    <row r="58" spans="1:10" ht="12.75" hidden="1">
      <c r="A58" s="42" t="s">
        <v>104</v>
      </c>
      <c r="B58" s="40">
        <v>192090.929</v>
      </c>
      <c r="C58" s="40">
        <v>92785.218</v>
      </c>
      <c r="D58" s="40"/>
      <c r="E58" s="40">
        <v>6248.018</v>
      </c>
      <c r="F58" s="40"/>
      <c r="G58" s="36"/>
      <c r="H58" s="52" t="s">
        <v>473</v>
      </c>
      <c r="I58" s="23"/>
      <c r="J58" s="23"/>
    </row>
    <row r="59" spans="1:8" ht="12.75" hidden="1">
      <c r="A59" s="42" t="s">
        <v>105</v>
      </c>
      <c r="B59" s="40">
        <v>188799.732</v>
      </c>
      <c r="C59" s="40">
        <v>91617.532</v>
      </c>
      <c r="D59" s="40"/>
      <c r="E59" s="40">
        <v>6218.744</v>
      </c>
      <c r="F59" s="40"/>
      <c r="G59" s="36" t="s">
        <v>599</v>
      </c>
      <c r="H59" s="52" t="s">
        <v>474</v>
      </c>
    </row>
    <row r="60" spans="1:8" ht="12.75" hidden="1">
      <c r="A60" s="42" t="s">
        <v>106</v>
      </c>
      <c r="B60" s="29">
        <v>188751.866</v>
      </c>
      <c r="C60" s="29">
        <v>91610.077</v>
      </c>
      <c r="D60" s="40"/>
      <c r="E60" s="29">
        <v>6215.149</v>
      </c>
      <c r="F60" s="40"/>
      <c r="G60" s="27" t="s">
        <v>600</v>
      </c>
      <c r="H60" s="77" t="s">
        <v>475</v>
      </c>
    </row>
    <row r="61" spans="1:8" ht="12.75" hidden="1">
      <c r="A61" s="42" t="s">
        <v>420</v>
      </c>
      <c r="B61" s="29">
        <v>188763.19</v>
      </c>
      <c r="C61" s="29">
        <v>91578.611</v>
      </c>
      <c r="D61" s="40"/>
      <c r="E61" s="29">
        <v>6217.791</v>
      </c>
      <c r="F61" s="40"/>
      <c r="G61" s="27" t="s">
        <v>599</v>
      </c>
      <c r="H61" s="77" t="s">
        <v>476</v>
      </c>
    </row>
    <row r="62" spans="1:8" ht="12.75" hidden="1">
      <c r="A62" s="42" t="s">
        <v>421</v>
      </c>
      <c r="B62" s="29">
        <v>188763.601</v>
      </c>
      <c r="C62" s="29">
        <v>91585.698</v>
      </c>
      <c r="D62" s="40"/>
      <c r="E62" s="29">
        <v>6217.975</v>
      </c>
      <c r="F62" s="40"/>
      <c r="G62" s="27" t="s">
        <v>599</v>
      </c>
      <c r="H62" s="77" t="s">
        <v>476</v>
      </c>
    </row>
    <row r="63" spans="1:8" ht="12.75" hidden="1">
      <c r="A63" s="42" t="s">
        <v>422</v>
      </c>
      <c r="B63" s="29">
        <v>188764.266</v>
      </c>
      <c r="C63" s="29">
        <v>91593.452</v>
      </c>
      <c r="D63" s="40"/>
      <c r="E63" s="29">
        <v>6217.909</v>
      </c>
      <c r="F63" s="40"/>
      <c r="G63" s="27" t="s">
        <v>599</v>
      </c>
      <c r="H63" s="77" t="s">
        <v>476</v>
      </c>
    </row>
    <row r="64" spans="1:8" ht="12.75" hidden="1">
      <c r="A64" s="42" t="s">
        <v>423</v>
      </c>
      <c r="B64" s="29">
        <v>188764.522</v>
      </c>
      <c r="C64" s="29">
        <v>91598.849</v>
      </c>
      <c r="D64" s="40"/>
      <c r="E64" s="29">
        <v>6217.826</v>
      </c>
      <c r="F64" s="40"/>
      <c r="G64" s="27" t="s">
        <v>599</v>
      </c>
      <c r="H64" s="77" t="s">
        <v>476</v>
      </c>
    </row>
    <row r="65" spans="1:8" ht="12.75" hidden="1">
      <c r="A65" s="42" t="s">
        <v>424</v>
      </c>
      <c r="B65" s="29">
        <v>188764.669</v>
      </c>
      <c r="C65" s="29">
        <v>91601.653</v>
      </c>
      <c r="D65" s="40"/>
      <c r="E65" s="29">
        <v>6217.805</v>
      </c>
      <c r="F65" s="40"/>
      <c r="G65" s="27" t="s">
        <v>599</v>
      </c>
      <c r="H65" s="77" t="s">
        <v>476</v>
      </c>
    </row>
    <row r="66" spans="1:8" ht="12.75" hidden="1">
      <c r="A66" s="42" t="s">
        <v>425</v>
      </c>
      <c r="B66" s="29">
        <v>188762.085</v>
      </c>
      <c r="C66" s="29">
        <v>91603.264</v>
      </c>
      <c r="D66" s="40"/>
      <c r="E66" s="29">
        <v>6216.709</v>
      </c>
      <c r="F66" s="40"/>
      <c r="G66" s="27" t="s">
        <v>599</v>
      </c>
      <c r="H66" s="77" t="s">
        <v>476</v>
      </c>
    </row>
    <row r="67" spans="1:8" ht="12.75" hidden="1">
      <c r="A67" s="42" t="s">
        <v>426</v>
      </c>
      <c r="B67" s="29">
        <v>188758.954</v>
      </c>
      <c r="C67" s="29">
        <v>91605.345</v>
      </c>
      <c r="D67" s="40"/>
      <c r="E67" s="29">
        <v>6215.238</v>
      </c>
      <c r="F67" s="40"/>
      <c r="G67" s="27" t="s">
        <v>599</v>
      </c>
      <c r="H67" s="77" t="s">
        <v>476</v>
      </c>
    </row>
    <row r="68" spans="1:8" ht="12.75" hidden="1">
      <c r="A68" s="42" t="s">
        <v>427</v>
      </c>
      <c r="B68" s="29">
        <v>188754.574</v>
      </c>
      <c r="C68" s="29">
        <v>91608.215</v>
      </c>
      <c r="D68" s="40"/>
      <c r="E68" s="29">
        <v>6213.175</v>
      </c>
      <c r="F68" s="40"/>
      <c r="G68" s="27" t="s">
        <v>599</v>
      </c>
      <c r="H68" s="77" t="s">
        <v>476</v>
      </c>
    </row>
    <row r="69" spans="1:8" ht="12.75" hidden="1">
      <c r="A69" s="42" t="s">
        <v>428</v>
      </c>
      <c r="B69" s="29">
        <v>188752.883</v>
      </c>
      <c r="C69" s="29">
        <v>91609.271</v>
      </c>
      <c r="D69" s="40"/>
      <c r="E69" s="29">
        <v>6212.404</v>
      </c>
      <c r="F69" s="40"/>
      <c r="G69" s="27" t="s">
        <v>599</v>
      </c>
      <c r="H69" s="77" t="s">
        <v>476</v>
      </c>
    </row>
    <row r="70" spans="1:8" s="14" customFormat="1" ht="12.75" hidden="1">
      <c r="A70" s="42" t="s">
        <v>107</v>
      </c>
      <c r="B70" s="40">
        <v>188763.668</v>
      </c>
      <c r="C70" s="40">
        <v>91613.114</v>
      </c>
      <c r="D70" s="40"/>
      <c r="E70" s="40">
        <v>6216.367</v>
      </c>
      <c r="F70" s="40"/>
      <c r="G70" s="27" t="s">
        <v>600</v>
      </c>
      <c r="H70" s="52" t="s">
        <v>479</v>
      </c>
    </row>
    <row r="71" spans="1:8" s="14" customFormat="1" ht="12.75" hidden="1">
      <c r="A71" s="42" t="s">
        <v>109</v>
      </c>
      <c r="B71" s="29">
        <v>188774.954</v>
      </c>
      <c r="C71" s="29">
        <v>91615.761</v>
      </c>
      <c r="D71" s="40"/>
      <c r="E71" s="29">
        <v>6216.727</v>
      </c>
      <c r="F71" s="40"/>
      <c r="G71" s="27" t="s">
        <v>600</v>
      </c>
      <c r="H71" s="77" t="s">
        <v>478</v>
      </c>
    </row>
    <row r="72" spans="1:8" ht="12.75" hidden="1">
      <c r="A72" s="42" t="s">
        <v>170</v>
      </c>
      <c r="B72" s="40">
        <v>188788.779</v>
      </c>
      <c r="C72" s="40">
        <v>91639.347</v>
      </c>
      <c r="D72" s="40"/>
      <c r="E72" s="40">
        <v>6213.847</v>
      </c>
      <c r="F72" s="40"/>
      <c r="G72" s="27" t="s">
        <v>600</v>
      </c>
      <c r="H72" s="52" t="s">
        <v>477</v>
      </c>
    </row>
    <row r="73" spans="1:8" ht="13.5" thickTop="1">
      <c r="A73" s="42" t="s">
        <v>110</v>
      </c>
      <c r="B73" s="40">
        <v>188797.166</v>
      </c>
      <c r="C73" s="40">
        <v>91640.084</v>
      </c>
      <c r="D73" s="40"/>
      <c r="E73" s="40">
        <v>6214.276</v>
      </c>
      <c r="F73" s="40"/>
      <c r="G73" s="27" t="s">
        <v>600</v>
      </c>
      <c r="H73" s="52" t="s">
        <v>509</v>
      </c>
    </row>
    <row r="74" spans="1:8" ht="12.75">
      <c r="A74" s="42" t="s">
        <v>111</v>
      </c>
      <c r="B74" s="40">
        <v>188856.046</v>
      </c>
      <c r="C74" s="40">
        <v>91666.904</v>
      </c>
      <c r="D74" s="40"/>
      <c r="E74" s="40">
        <v>6217.342</v>
      </c>
      <c r="F74" s="40"/>
      <c r="G74" s="27" t="s">
        <v>607</v>
      </c>
      <c r="H74" s="52" t="s">
        <v>510</v>
      </c>
    </row>
    <row r="75" spans="1:8" ht="12.75">
      <c r="A75" s="42" t="s">
        <v>112</v>
      </c>
      <c r="B75" s="40">
        <v>188871.284</v>
      </c>
      <c r="C75" s="40">
        <v>91652.435</v>
      </c>
      <c r="D75" s="40"/>
      <c r="E75" s="40">
        <v>6223.099</v>
      </c>
      <c r="F75" s="40"/>
      <c r="G75" s="27" t="s">
        <v>607</v>
      </c>
      <c r="H75" s="52" t="s">
        <v>511</v>
      </c>
    </row>
    <row r="76" spans="1:8" ht="12.75">
      <c r="A76" s="42" t="s">
        <v>113</v>
      </c>
      <c r="B76" s="40">
        <v>188875.428</v>
      </c>
      <c r="C76" s="40">
        <v>91646.097</v>
      </c>
      <c r="D76" s="40"/>
      <c r="E76" s="40">
        <v>6224.646</v>
      </c>
      <c r="F76" s="40"/>
      <c r="G76" s="27" t="s">
        <v>607</v>
      </c>
      <c r="H76" s="52" t="s">
        <v>512</v>
      </c>
    </row>
    <row r="77" spans="1:8" ht="12.75">
      <c r="A77" s="42" t="s">
        <v>116</v>
      </c>
      <c r="B77" s="40">
        <v>188983.463</v>
      </c>
      <c r="C77" s="40">
        <v>91733.922</v>
      </c>
      <c r="D77" s="40"/>
      <c r="E77" s="40">
        <v>6224.483</v>
      </c>
      <c r="F77" s="40"/>
      <c r="G77" s="27" t="s">
        <v>608</v>
      </c>
      <c r="H77" s="52" t="s">
        <v>513</v>
      </c>
    </row>
    <row r="78" spans="1:8" ht="12.75" hidden="1">
      <c r="A78" s="42" t="s">
        <v>346</v>
      </c>
      <c r="B78" s="90" t="s">
        <v>161</v>
      </c>
      <c r="C78" s="40"/>
      <c r="D78" s="40"/>
      <c r="E78" s="40"/>
      <c r="F78" s="40"/>
      <c r="G78" s="27"/>
      <c r="H78" s="52"/>
    </row>
    <row r="79" spans="1:8" ht="12.75">
      <c r="A79" s="42" t="s">
        <v>117</v>
      </c>
      <c r="B79" s="29">
        <v>188788.1</v>
      </c>
      <c r="C79" s="29">
        <v>91700.65</v>
      </c>
      <c r="D79" s="29">
        <v>6215.56</v>
      </c>
      <c r="E79" s="29">
        <f>D79-(94/12)</f>
        <v>6207.726666666667</v>
      </c>
      <c r="F79" s="29"/>
      <c r="G79" s="27" t="s">
        <v>600</v>
      </c>
      <c r="H79" s="77" t="s">
        <v>515</v>
      </c>
    </row>
    <row r="80" spans="1:8" ht="12.75">
      <c r="A80" s="42" t="s">
        <v>118</v>
      </c>
      <c r="B80" s="29">
        <v>188775.55</v>
      </c>
      <c r="C80" s="29">
        <v>91696.62</v>
      </c>
      <c r="D80" s="29">
        <v>6214.47</v>
      </c>
      <c r="E80" s="29">
        <f>D80-(99/12)</f>
        <v>6206.22</v>
      </c>
      <c r="F80" s="29"/>
      <c r="G80" s="27" t="s">
        <v>600</v>
      </c>
      <c r="H80" s="77" t="s">
        <v>504</v>
      </c>
    </row>
    <row r="81" spans="1:8" ht="12.75">
      <c r="A81" s="42" t="s">
        <v>40</v>
      </c>
      <c r="B81" s="29">
        <v>188764.916</v>
      </c>
      <c r="C81" s="29">
        <v>91694.234</v>
      </c>
      <c r="D81" s="40"/>
      <c r="E81" s="29">
        <v>6213.308</v>
      </c>
      <c r="F81" s="40"/>
      <c r="G81" s="27" t="s">
        <v>600</v>
      </c>
      <c r="H81" s="77" t="s">
        <v>480</v>
      </c>
    </row>
    <row r="82" spans="1:8" ht="12.75">
      <c r="A82" s="42" t="s">
        <v>429</v>
      </c>
      <c r="B82" s="29">
        <v>188764.447</v>
      </c>
      <c r="C82" s="29">
        <v>91700.848</v>
      </c>
      <c r="D82" s="40"/>
      <c r="E82" s="29">
        <v>6205.655</v>
      </c>
      <c r="F82" s="40"/>
      <c r="G82" s="27" t="s">
        <v>600</v>
      </c>
      <c r="H82" s="77" t="s">
        <v>480</v>
      </c>
    </row>
    <row r="83" spans="1:8" ht="12.75">
      <c r="A83" s="42" t="s">
        <v>119</v>
      </c>
      <c r="B83" s="29">
        <v>188740.148</v>
      </c>
      <c r="C83" s="29">
        <v>91689.065</v>
      </c>
      <c r="D83" s="40"/>
      <c r="E83" s="29">
        <v>6212.006</v>
      </c>
      <c r="F83" s="40"/>
      <c r="G83" s="27" t="s">
        <v>600</v>
      </c>
      <c r="H83" s="77" t="s">
        <v>476</v>
      </c>
    </row>
    <row r="84" spans="1:8" ht="12.75">
      <c r="A84" s="42" t="s">
        <v>606</v>
      </c>
      <c r="B84" s="40">
        <v>188764.536</v>
      </c>
      <c r="C84" s="40">
        <v>91612.488</v>
      </c>
      <c r="D84" s="40"/>
      <c r="E84" s="40">
        <v>6210.822</v>
      </c>
      <c r="F84" s="40"/>
      <c r="G84" s="27" t="s">
        <v>600</v>
      </c>
      <c r="H84" s="52" t="s">
        <v>480</v>
      </c>
    </row>
    <row r="85" spans="1:8" ht="12.75">
      <c r="A85" s="42" t="s">
        <v>120</v>
      </c>
      <c r="B85" s="29">
        <v>188764.88</v>
      </c>
      <c r="C85" s="29">
        <v>91961.26</v>
      </c>
      <c r="D85" s="29">
        <v>6208.84</v>
      </c>
      <c r="E85" s="29">
        <f>D85-(78/12)</f>
        <v>6202.34</v>
      </c>
      <c r="F85" s="29"/>
      <c r="G85" s="27" t="s">
        <v>600</v>
      </c>
      <c r="H85" s="77" t="s">
        <v>505</v>
      </c>
    </row>
    <row r="86" spans="1:8" ht="12.75">
      <c r="A86" s="42" t="s">
        <v>121</v>
      </c>
      <c r="B86" s="29">
        <v>188768.37</v>
      </c>
      <c r="C86" s="29">
        <v>91961.88</v>
      </c>
      <c r="D86" s="29">
        <v>6208.98</v>
      </c>
      <c r="E86" s="29">
        <f>D86-(83/12)</f>
        <v>6202.063333333333</v>
      </c>
      <c r="F86" s="29"/>
      <c r="G86" s="27" t="s">
        <v>602</v>
      </c>
      <c r="H86" s="77" t="s">
        <v>507</v>
      </c>
    </row>
    <row r="87" spans="1:8" ht="12.75">
      <c r="A87" s="42" t="s">
        <v>46</v>
      </c>
      <c r="B87" s="29">
        <v>188783.38</v>
      </c>
      <c r="C87" s="29">
        <v>91969.01</v>
      </c>
      <c r="D87" s="29">
        <v>6209.73</v>
      </c>
      <c r="E87" s="29">
        <f>D87-(84/12)</f>
        <v>6202.73</v>
      </c>
      <c r="F87" s="29"/>
      <c r="G87" s="27" t="s">
        <v>602</v>
      </c>
      <c r="H87" s="77" t="s">
        <v>506</v>
      </c>
    </row>
    <row r="88" spans="1:8" ht="12.75">
      <c r="A88" s="42" t="s">
        <v>122</v>
      </c>
      <c r="B88" s="29">
        <v>188793.22</v>
      </c>
      <c r="C88" s="29">
        <v>91970.98</v>
      </c>
      <c r="D88" s="29">
        <v>6210.01</v>
      </c>
      <c r="E88" s="29">
        <f>D88-(74/12)</f>
        <v>6203.843333333333</v>
      </c>
      <c r="F88" s="29"/>
      <c r="G88" s="27" t="s">
        <v>602</v>
      </c>
      <c r="H88" s="77" t="s">
        <v>508</v>
      </c>
    </row>
    <row r="89" spans="1:8" ht="12.75">
      <c r="A89" s="42" t="s">
        <v>57</v>
      </c>
      <c r="B89" s="40">
        <v>188702.809</v>
      </c>
      <c r="C89" s="40">
        <v>92029.026</v>
      </c>
      <c r="D89" s="40"/>
      <c r="E89" s="40">
        <v>6209.267</v>
      </c>
      <c r="F89" s="40"/>
      <c r="G89" s="36" t="s">
        <v>626</v>
      </c>
      <c r="H89" s="52" t="s">
        <v>517</v>
      </c>
    </row>
    <row r="90" spans="1:8" ht="12.75">
      <c r="A90" s="42" t="s">
        <v>60</v>
      </c>
      <c r="B90" s="40">
        <v>188770.934</v>
      </c>
      <c r="C90" s="40">
        <v>92023.347</v>
      </c>
      <c r="D90" s="40"/>
      <c r="E90" s="40">
        <v>6211.09</v>
      </c>
      <c r="F90" s="40"/>
      <c r="G90" s="27" t="s">
        <v>602</v>
      </c>
      <c r="H90" s="52" t="s">
        <v>514</v>
      </c>
    </row>
    <row r="91" spans="1:8" ht="12.75">
      <c r="A91" s="42" t="s">
        <v>63</v>
      </c>
      <c r="B91" s="40">
        <v>188783.852</v>
      </c>
      <c r="C91" s="40">
        <v>92027.415</v>
      </c>
      <c r="D91" s="40"/>
      <c r="E91" s="40">
        <v>6211.549</v>
      </c>
      <c r="F91" s="40"/>
      <c r="G91" s="36" t="s">
        <v>602</v>
      </c>
      <c r="H91" s="52" t="s">
        <v>516</v>
      </c>
    </row>
    <row r="92" spans="1:8" ht="12.75">
      <c r="A92" s="42" t="s">
        <v>172</v>
      </c>
      <c r="B92" s="40">
        <v>188725.208</v>
      </c>
      <c r="C92" s="40">
        <v>92025.468</v>
      </c>
      <c r="D92" s="40"/>
      <c r="E92" s="40">
        <v>6209.423</v>
      </c>
      <c r="F92" s="40"/>
      <c r="G92" s="27" t="s">
        <v>602</v>
      </c>
      <c r="H92" s="52" t="s">
        <v>518</v>
      </c>
    </row>
    <row r="93" spans="1:8" ht="12.75">
      <c r="A93" s="42" t="s">
        <v>64</v>
      </c>
      <c r="B93" s="40">
        <v>188802.882</v>
      </c>
      <c r="C93" s="40">
        <v>92038.857</v>
      </c>
      <c r="D93" s="40"/>
      <c r="E93" s="40">
        <v>6211.63</v>
      </c>
      <c r="F93" s="40"/>
      <c r="G93" s="36" t="s">
        <v>602</v>
      </c>
      <c r="H93" s="52" t="s">
        <v>519</v>
      </c>
    </row>
    <row r="94" spans="1:8" ht="12.75">
      <c r="A94" s="42" t="s">
        <v>65</v>
      </c>
      <c r="B94" s="40">
        <v>189083.645</v>
      </c>
      <c r="C94" s="40">
        <v>91758.824</v>
      </c>
      <c r="D94" s="40"/>
      <c r="E94" s="40">
        <v>6225.674</v>
      </c>
      <c r="F94" s="40"/>
      <c r="G94" s="27" t="s">
        <v>622</v>
      </c>
      <c r="H94" s="52" t="s">
        <v>520</v>
      </c>
    </row>
    <row r="95" spans="1:8" ht="12.75">
      <c r="A95" s="42" t="s">
        <v>66</v>
      </c>
      <c r="B95" s="40">
        <v>189113.755</v>
      </c>
      <c r="C95" s="40">
        <v>91812.72</v>
      </c>
      <c r="D95" s="40"/>
      <c r="E95" s="40">
        <v>6229.252</v>
      </c>
      <c r="F95" s="40"/>
      <c r="G95" s="27" t="s">
        <v>621</v>
      </c>
      <c r="H95" s="52" t="s">
        <v>521</v>
      </c>
    </row>
    <row r="96" spans="1:8" ht="12.75">
      <c r="A96" s="42" t="s">
        <v>67</v>
      </c>
      <c r="B96" s="40">
        <v>189301.241</v>
      </c>
      <c r="C96" s="40">
        <v>91902.609</v>
      </c>
      <c r="D96" s="40"/>
      <c r="E96" s="40">
        <v>6229.628</v>
      </c>
      <c r="F96" s="40"/>
      <c r="G96" s="27" t="s">
        <v>620</v>
      </c>
      <c r="H96" s="52" t="s">
        <v>522</v>
      </c>
    </row>
    <row r="97" spans="1:8" ht="12.75">
      <c r="A97" s="42" t="s">
        <v>153</v>
      </c>
      <c r="B97" s="40">
        <v>189534.31</v>
      </c>
      <c r="C97" s="40">
        <v>91967.402</v>
      </c>
      <c r="D97" s="40"/>
      <c r="E97" s="40">
        <v>6231.472</v>
      </c>
      <c r="F97" s="40"/>
      <c r="G97" s="27" t="s">
        <v>627</v>
      </c>
      <c r="H97" s="52" t="s">
        <v>523</v>
      </c>
    </row>
    <row r="98" spans="1:8" ht="12.75">
      <c r="A98" s="42" t="s">
        <v>173</v>
      </c>
      <c r="B98" s="40">
        <v>189779.15</v>
      </c>
      <c r="C98" s="40">
        <v>92047.794</v>
      </c>
      <c r="D98" s="40"/>
      <c r="E98" s="40">
        <v>6235.451</v>
      </c>
      <c r="F98" s="40"/>
      <c r="G98" s="27" t="s">
        <v>628</v>
      </c>
      <c r="H98" s="52" t="s">
        <v>524</v>
      </c>
    </row>
    <row r="99" spans="1:8" ht="12.75" hidden="1">
      <c r="A99" s="42" t="s">
        <v>174</v>
      </c>
      <c r="B99" s="90" t="s">
        <v>161</v>
      </c>
      <c r="C99" s="40"/>
      <c r="D99" s="40"/>
      <c r="E99" s="40"/>
      <c r="F99" s="40"/>
      <c r="G99" s="27"/>
      <c r="H99" s="52"/>
    </row>
    <row r="100" spans="1:8" ht="12.75">
      <c r="A100" s="42" t="s">
        <v>175</v>
      </c>
      <c r="B100" s="40">
        <v>189841.492</v>
      </c>
      <c r="C100" s="40">
        <v>92085.978</v>
      </c>
      <c r="D100" s="40"/>
      <c r="E100" s="40">
        <v>6233.508</v>
      </c>
      <c r="F100" s="40"/>
      <c r="G100" s="27" t="s">
        <v>628</v>
      </c>
      <c r="H100" s="52" t="s">
        <v>525</v>
      </c>
    </row>
    <row r="101" spans="1:8" ht="12.75">
      <c r="A101" s="42" t="s">
        <v>154</v>
      </c>
      <c r="B101" s="40">
        <v>190038.409</v>
      </c>
      <c r="C101" s="40">
        <v>92127.711</v>
      </c>
      <c r="D101" s="40"/>
      <c r="E101" s="40">
        <v>6238.813</v>
      </c>
      <c r="F101" s="40"/>
      <c r="G101" s="27" t="s">
        <v>629</v>
      </c>
      <c r="H101" s="52" t="s">
        <v>524</v>
      </c>
    </row>
    <row r="102" spans="1:8" ht="12.75">
      <c r="A102" s="42" t="s">
        <v>155</v>
      </c>
      <c r="B102" s="40">
        <v>189223.63</v>
      </c>
      <c r="C102" s="40">
        <v>91970.95</v>
      </c>
      <c r="D102" s="40">
        <v>6227.84</v>
      </c>
      <c r="E102" s="40">
        <v>6224.84</v>
      </c>
      <c r="F102" s="40"/>
      <c r="G102" s="27" t="s">
        <v>638</v>
      </c>
      <c r="H102" s="52" t="s">
        <v>526</v>
      </c>
    </row>
    <row r="103" spans="1:8" ht="12.75">
      <c r="A103" s="42" t="s">
        <v>156</v>
      </c>
      <c r="B103" s="40">
        <v>190059.096</v>
      </c>
      <c r="C103" s="40">
        <v>92157.697</v>
      </c>
      <c r="D103" s="40"/>
      <c r="E103" s="40">
        <v>6235.824</v>
      </c>
      <c r="F103" s="40"/>
      <c r="G103" s="27" t="s">
        <v>639</v>
      </c>
      <c r="H103" s="52" t="s">
        <v>527</v>
      </c>
    </row>
    <row r="104" spans="1:8" ht="12.75">
      <c r="A104" s="42" t="s">
        <v>163</v>
      </c>
      <c r="B104" s="40">
        <v>190157.802</v>
      </c>
      <c r="C104" s="40">
        <v>92194.746</v>
      </c>
      <c r="D104" s="40"/>
      <c r="E104" s="40">
        <v>6236.834</v>
      </c>
      <c r="F104" s="40"/>
      <c r="G104" s="27" t="s">
        <v>640</v>
      </c>
      <c r="H104" s="52" t="s">
        <v>528</v>
      </c>
    </row>
    <row r="105" spans="1:8" ht="12.75">
      <c r="A105" s="42" t="s">
        <v>164</v>
      </c>
      <c r="B105" s="40">
        <v>189365.2</v>
      </c>
      <c r="C105" s="40">
        <v>92008.9</v>
      </c>
      <c r="D105" s="40">
        <v>6227.75</v>
      </c>
      <c r="E105" s="40">
        <v>6224.75</v>
      </c>
      <c r="F105" s="40"/>
      <c r="G105" s="27" t="s">
        <v>641</v>
      </c>
      <c r="H105" s="52" t="s">
        <v>526</v>
      </c>
    </row>
    <row r="106" spans="1:8" ht="12.75">
      <c r="A106" s="42" t="s">
        <v>165</v>
      </c>
      <c r="B106" s="40">
        <v>189511.54</v>
      </c>
      <c r="C106" s="40">
        <v>92058.27</v>
      </c>
      <c r="D106" s="40">
        <v>6228.22</v>
      </c>
      <c r="E106" s="40">
        <v>6225.22</v>
      </c>
      <c r="F106" s="40"/>
      <c r="G106" s="27" t="s">
        <v>642</v>
      </c>
      <c r="H106" s="52" t="s">
        <v>526</v>
      </c>
    </row>
    <row r="107" spans="1:8" ht="12.75">
      <c r="A107" s="42" t="s">
        <v>195</v>
      </c>
      <c r="B107" s="40">
        <v>189665.53</v>
      </c>
      <c r="C107" s="40">
        <v>92108.76</v>
      </c>
      <c r="D107" s="40">
        <v>6229.49</v>
      </c>
      <c r="E107" s="40">
        <v>6226.49</v>
      </c>
      <c r="F107" s="40"/>
      <c r="G107" s="27" t="s">
        <v>643</v>
      </c>
      <c r="H107" s="52" t="s">
        <v>526</v>
      </c>
    </row>
    <row r="108" spans="1:8" ht="12.75">
      <c r="A108" s="42" t="s">
        <v>196</v>
      </c>
      <c r="B108" s="40">
        <v>189826.15</v>
      </c>
      <c r="C108" s="40">
        <v>92159.35</v>
      </c>
      <c r="D108" s="40">
        <v>6231.13</v>
      </c>
      <c r="E108" s="40">
        <v>6228.13</v>
      </c>
      <c r="F108" s="40"/>
      <c r="G108" s="27" t="s">
        <v>644</v>
      </c>
      <c r="H108" s="52" t="s">
        <v>526</v>
      </c>
    </row>
    <row r="109" spans="1:8" ht="12.75">
      <c r="A109" s="42" t="s">
        <v>197</v>
      </c>
      <c r="B109" s="40">
        <v>189977.87</v>
      </c>
      <c r="C109" s="40">
        <v>92206.09</v>
      </c>
      <c r="D109" s="40">
        <v>6233.28</v>
      </c>
      <c r="E109" s="40">
        <v>6230.28</v>
      </c>
      <c r="F109" s="40"/>
      <c r="G109" s="27" t="s">
        <v>645</v>
      </c>
      <c r="H109" s="52" t="s">
        <v>526</v>
      </c>
    </row>
    <row r="110" spans="1:8" ht="12.75">
      <c r="A110" s="42" t="s">
        <v>198</v>
      </c>
      <c r="B110" s="91">
        <v>188830.925</v>
      </c>
      <c r="C110" s="40">
        <v>91614.372</v>
      </c>
      <c r="D110" s="40">
        <v>6223.758</v>
      </c>
      <c r="E110">
        <v>6218.258</v>
      </c>
      <c r="F110" s="40"/>
      <c r="G110" s="27" t="s">
        <v>865</v>
      </c>
      <c r="H110" s="100" t="s">
        <v>860</v>
      </c>
    </row>
    <row r="111" spans="1:8" ht="12.75">
      <c r="A111" s="42" t="s">
        <v>199</v>
      </c>
      <c r="B111" s="91">
        <v>188943.921</v>
      </c>
      <c r="C111" s="40">
        <v>91684.081</v>
      </c>
      <c r="D111" s="40">
        <v>6225.453</v>
      </c>
      <c r="E111">
        <v>6221.453</v>
      </c>
      <c r="F111" s="40"/>
      <c r="G111" s="27" t="s">
        <v>865</v>
      </c>
      <c r="H111" s="100" t="s">
        <v>861</v>
      </c>
    </row>
    <row r="112" spans="1:8" ht="12.75">
      <c r="A112" s="42" t="s">
        <v>200</v>
      </c>
      <c r="B112" s="91">
        <v>189070.543</v>
      </c>
      <c r="C112" s="40">
        <v>91746.074</v>
      </c>
      <c r="D112" s="40">
        <v>6225.92</v>
      </c>
      <c r="E112">
        <v>6221.878333333333</v>
      </c>
      <c r="F112" s="40"/>
      <c r="G112" s="27" t="s">
        <v>865</v>
      </c>
      <c r="H112" s="100" t="s">
        <v>862</v>
      </c>
    </row>
    <row r="113" spans="1:8" ht="12.75">
      <c r="A113" s="42" t="s">
        <v>201</v>
      </c>
      <c r="B113" s="91">
        <v>189188.619</v>
      </c>
      <c r="C113" s="40">
        <v>91806.357</v>
      </c>
      <c r="D113" s="40">
        <v>6226.43</v>
      </c>
      <c r="E113">
        <v>6222.43</v>
      </c>
      <c r="F113" s="40"/>
      <c r="G113" s="27" t="s">
        <v>865</v>
      </c>
      <c r="H113" s="100" t="s">
        <v>861</v>
      </c>
    </row>
    <row r="114" spans="1:8" ht="12.75">
      <c r="A114" s="42" t="s">
        <v>202</v>
      </c>
      <c r="B114" s="91">
        <v>189667.715</v>
      </c>
      <c r="C114" s="40">
        <v>92011.438</v>
      </c>
      <c r="D114" s="40">
        <v>6233.317</v>
      </c>
      <c r="E114">
        <v>6229.167</v>
      </c>
      <c r="F114" s="40"/>
      <c r="G114" s="27" t="s">
        <v>865</v>
      </c>
      <c r="H114" s="100" t="s">
        <v>863</v>
      </c>
    </row>
    <row r="115" spans="1:8" ht="12.75">
      <c r="A115" s="42" t="s">
        <v>203</v>
      </c>
      <c r="B115" s="91">
        <v>189868.543</v>
      </c>
      <c r="C115" s="40">
        <v>92074.445</v>
      </c>
      <c r="D115" s="40">
        <v>6236.759</v>
      </c>
      <c r="E115">
        <v>6232.559</v>
      </c>
      <c r="F115" s="40"/>
      <c r="G115" s="27" t="s">
        <v>865</v>
      </c>
      <c r="H115" s="100" t="s">
        <v>864</v>
      </c>
    </row>
    <row r="116" spans="1:8" ht="12.75" hidden="1">
      <c r="A116" s="42" t="s">
        <v>204</v>
      </c>
      <c r="B116" s="90" t="s">
        <v>161</v>
      </c>
      <c r="C116" s="40"/>
      <c r="D116" s="40"/>
      <c r="E116" s="40"/>
      <c r="F116" s="40"/>
      <c r="G116" s="27"/>
      <c r="H116" s="52"/>
    </row>
    <row r="117" spans="1:8" ht="12.75" hidden="1">
      <c r="A117" s="42" t="s">
        <v>205</v>
      </c>
      <c r="B117" s="90" t="s">
        <v>161</v>
      </c>
      <c r="C117" s="40"/>
      <c r="D117" s="40"/>
      <c r="E117" s="40"/>
      <c r="F117" s="40"/>
      <c r="G117" s="27"/>
      <c r="H117" s="52"/>
    </row>
    <row r="118" spans="1:8" ht="12.75" hidden="1">
      <c r="A118" s="42" t="s">
        <v>206</v>
      </c>
      <c r="B118" s="90" t="s">
        <v>161</v>
      </c>
      <c r="C118" s="40"/>
      <c r="D118" s="40"/>
      <c r="E118" s="40"/>
      <c r="F118" s="40"/>
      <c r="G118" s="27"/>
      <c r="H118" s="52"/>
    </row>
    <row r="119" spans="1:8" ht="12.75" hidden="1">
      <c r="A119" s="42" t="s">
        <v>207</v>
      </c>
      <c r="B119" s="90" t="s">
        <v>161</v>
      </c>
      <c r="C119" s="40"/>
      <c r="D119" s="40"/>
      <c r="E119" s="40"/>
      <c r="F119" s="40"/>
      <c r="G119" s="27"/>
      <c r="H119" s="52"/>
    </row>
    <row r="120" spans="1:8" ht="12.75" hidden="1">
      <c r="A120" s="42" t="s">
        <v>208</v>
      </c>
      <c r="B120" s="90" t="s">
        <v>161</v>
      </c>
      <c r="C120" s="40"/>
      <c r="D120" s="40"/>
      <c r="E120" s="40"/>
      <c r="F120" s="40"/>
      <c r="G120" s="27"/>
      <c r="H120" s="52"/>
    </row>
    <row r="121" spans="1:8" ht="12.75" hidden="1">
      <c r="A121" s="42" t="s">
        <v>209</v>
      </c>
      <c r="B121" s="90" t="s">
        <v>161</v>
      </c>
      <c r="C121" s="40"/>
      <c r="D121" s="40"/>
      <c r="E121" s="40"/>
      <c r="F121" s="40"/>
      <c r="G121" s="27"/>
      <c r="H121" s="52"/>
    </row>
    <row r="122" spans="1:8" ht="12.75" hidden="1">
      <c r="A122" s="42" t="s">
        <v>210</v>
      </c>
      <c r="B122" s="90" t="s">
        <v>161</v>
      </c>
      <c r="C122" s="40"/>
      <c r="D122" s="40"/>
      <c r="E122" s="40"/>
      <c r="F122" s="40"/>
      <c r="G122" s="27"/>
      <c r="H122" s="52"/>
    </row>
    <row r="123" spans="1:10" ht="12.75">
      <c r="A123" s="42" t="s">
        <v>180</v>
      </c>
      <c r="B123" s="40">
        <v>193505.751</v>
      </c>
      <c r="C123" s="40">
        <v>93717.9085</v>
      </c>
      <c r="D123" s="40">
        <v>6225.76006</v>
      </c>
      <c r="E123" s="40">
        <f>D123-(19/12)</f>
        <v>6224.176726666667</v>
      </c>
      <c r="F123" s="40">
        <f>D123-(39/12)</f>
        <v>6222.51006</v>
      </c>
      <c r="G123" s="41"/>
      <c r="H123" s="52" t="s">
        <v>405</v>
      </c>
      <c r="I123" s="24"/>
      <c r="J123" s="24"/>
    </row>
    <row r="124" spans="1:10" ht="12.75">
      <c r="A124" s="42" t="s">
        <v>181</v>
      </c>
      <c r="B124" s="40">
        <v>193508.251</v>
      </c>
      <c r="C124" s="40">
        <v>93738.2309</v>
      </c>
      <c r="D124" s="40">
        <v>6225.49518</v>
      </c>
      <c r="E124" s="40">
        <f>D124-(72/12)</f>
        <v>6219.49518</v>
      </c>
      <c r="F124" s="40">
        <f>D124-(84/12)</f>
        <v>6218.49518</v>
      </c>
      <c r="G124" s="41"/>
      <c r="H124" s="52" t="s">
        <v>406</v>
      </c>
      <c r="I124" s="24"/>
      <c r="J124" s="24"/>
    </row>
    <row r="125" spans="1:10" ht="12.75">
      <c r="A125" s="42" t="s">
        <v>182</v>
      </c>
      <c r="B125" s="40">
        <v>193505.516</v>
      </c>
      <c r="C125" s="40">
        <v>93745.5822</v>
      </c>
      <c r="D125" s="40">
        <v>6225.58277</v>
      </c>
      <c r="E125" s="40">
        <f>D125-(53/12)</f>
        <v>6221.166103333333</v>
      </c>
      <c r="F125" s="40">
        <f>D125-(63/12)</f>
        <v>6220.33277</v>
      </c>
      <c r="G125" s="41"/>
      <c r="H125" s="52" t="s">
        <v>407</v>
      </c>
      <c r="I125" s="24"/>
      <c r="J125" s="24"/>
    </row>
    <row r="126" spans="1:10" ht="12.75">
      <c r="A126" s="42" t="s">
        <v>183</v>
      </c>
      <c r="B126" s="40">
        <v>193970.995</v>
      </c>
      <c r="C126" s="40">
        <v>93806.8444</v>
      </c>
      <c r="D126" s="40">
        <v>6235.98941</v>
      </c>
      <c r="E126" s="40">
        <f>D126-(60/12)</f>
        <v>6230.98941</v>
      </c>
      <c r="F126" s="40">
        <f>D126-(66/12)</f>
        <v>6230.48941</v>
      </c>
      <c r="G126" s="41"/>
      <c r="H126" s="52" t="s">
        <v>408</v>
      </c>
      <c r="I126" s="24"/>
      <c r="J126" s="24"/>
    </row>
    <row r="127" spans="1:10" ht="12.75">
      <c r="A127" s="42" t="s">
        <v>184</v>
      </c>
      <c r="B127" s="40">
        <v>193926.712</v>
      </c>
      <c r="C127" s="40">
        <v>93822.6499</v>
      </c>
      <c r="D127" s="40">
        <v>6235.5222</v>
      </c>
      <c r="E127" s="40">
        <f>D127-(85/12)</f>
        <v>6228.438866666667</v>
      </c>
      <c r="F127" s="40">
        <f>D127-(97/12)</f>
        <v>6227.438866666667</v>
      </c>
      <c r="G127" s="41"/>
      <c r="H127" s="52" t="s">
        <v>409</v>
      </c>
      <c r="I127" s="24"/>
      <c r="J127" s="24"/>
    </row>
    <row r="128" spans="1:10" ht="12.75">
      <c r="A128" s="42" t="s">
        <v>185</v>
      </c>
      <c r="B128" s="40">
        <v>193925.792</v>
      </c>
      <c r="C128" s="40">
        <v>93829.0911</v>
      </c>
      <c r="D128" s="40">
        <v>6235.56565</v>
      </c>
      <c r="E128" s="40">
        <f>D128-(55/12)</f>
        <v>6230.9823166666665</v>
      </c>
      <c r="F128" s="40">
        <f>D128-(65/12)</f>
        <v>6230.148983333333</v>
      </c>
      <c r="G128" s="41"/>
      <c r="H128" s="52" t="s">
        <v>410</v>
      </c>
      <c r="I128" s="24"/>
      <c r="J128" s="24"/>
    </row>
    <row r="129" spans="1:8" ht="12.75">
      <c r="A129" s="42" t="s">
        <v>186</v>
      </c>
      <c r="B129" s="29">
        <v>184376.518</v>
      </c>
      <c r="C129" s="29">
        <v>90141.9947</v>
      </c>
      <c r="D129" s="29">
        <v>6211.74321</v>
      </c>
      <c r="E129" s="29">
        <f>D129-(53/12)</f>
        <v>6207.326543333333</v>
      </c>
      <c r="F129" s="29">
        <f>D129-(56/12)</f>
        <v>6207.076543333333</v>
      </c>
      <c r="G129" s="28" t="s">
        <v>619</v>
      </c>
      <c r="H129" s="77" t="s">
        <v>411</v>
      </c>
    </row>
    <row r="130" spans="1:8" ht="12.75">
      <c r="A130" s="42" t="s">
        <v>187</v>
      </c>
      <c r="B130" s="29">
        <v>184919.871</v>
      </c>
      <c r="C130" s="29">
        <v>90273.7113</v>
      </c>
      <c r="D130" s="29">
        <v>6224.59627</v>
      </c>
      <c r="E130" s="29">
        <f>D130-(66/12)</f>
        <v>6219.09627</v>
      </c>
      <c r="F130" s="29">
        <f>D130-(87/12)</f>
        <v>6217.34627</v>
      </c>
      <c r="G130" s="28" t="s">
        <v>618</v>
      </c>
      <c r="H130" s="77" t="s">
        <v>412</v>
      </c>
    </row>
    <row r="131" spans="1:8" ht="12.75">
      <c r="A131" s="42" t="s">
        <v>188</v>
      </c>
      <c r="B131" s="91">
        <v>184934.51</v>
      </c>
      <c r="C131" s="40">
        <v>90301.16</v>
      </c>
      <c r="D131" s="40">
        <v>6217.09</v>
      </c>
      <c r="E131" s="40"/>
      <c r="F131" s="40"/>
      <c r="G131" s="41" t="s">
        <v>618</v>
      </c>
      <c r="H131" s="52" t="s">
        <v>646</v>
      </c>
    </row>
    <row r="132" spans="1:8" ht="12.75">
      <c r="A132" s="42" t="s">
        <v>189</v>
      </c>
      <c r="B132" s="91">
        <v>184942.338</v>
      </c>
      <c r="C132" s="40">
        <v>90271.993</v>
      </c>
      <c r="D132" s="40">
        <v>6226.42</v>
      </c>
      <c r="E132" s="40"/>
      <c r="F132" s="40"/>
      <c r="G132" s="41" t="s">
        <v>618</v>
      </c>
      <c r="H132" s="52" t="s">
        <v>211</v>
      </c>
    </row>
    <row r="133" spans="1:8" ht="12.75">
      <c r="A133" s="42" t="s">
        <v>190</v>
      </c>
      <c r="B133" s="29">
        <v>185062.521</v>
      </c>
      <c r="C133" s="29">
        <v>90319.8955</v>
      </c>
      <c r="D133" s="29">
        <v>6227.13704</v>
      </c>
      <c r="E133" s="29">
        <f>D133-(56/12)</f>
        <v>6222.470373333333</v>
      </c>
      <c r="F133" s="29">
        <f>D133-(71/12)</f>
        <v>6221.220373333333</v>
      </c>
      <c r="G133" s="28" t="s">
        <v>618</v>
      </c>
      <c r="H133" s="77" t="s">
        <v>482</v>
      </c>
    </row>
    <row r="134" spans="1:8" ht="12.75">
      <c r="A134" s="42" t="s">
        <v>191</v>
      </c>
      <c r="B134" s="29">
        <v>185275.537</v>
      </c>
      <c r="C134" s="29">
        <v>90398.8471</v>
      </c>
      <c r="D134" s="29">
        <v>6228.97186</v>
      </c>
      <c r="E134" s="29">
        <f>D134-(59/12)</f>
        <v>6224.055193333333</v>
      </c>
      <c r="F134" s="29">
        <f>D134-(80/12)</f>
        <v>6222.305193333333</v>
      </c>
      <c r="G134" s="28" t="s">
        <v>617</v>
      </c>
      <c r="H134" s="77" t="s">
        <v>487</v>
      </c>
    </row>
    <row r="135" spans="1:8" ht="12.75">
      <c r="A135" s="42" t="s">
        <v>192</v>
      </c>
      <c r="B135" s="29">
        <v>185347.54</v>
      </c>
      <c r="C135" s="29">
        <v>90428.9821</v>
      </c>
      <c r="D135" s="29">
        <v>6225.70273</v>
      </c>
      <c r="E135" s="29">
        <f>D135-(76/12)</f>
        <v>6219.369396666667</v>
      </c>
      <c r="F135" s="29">
        <f>D135-(97/12)</f>
        <v>6217.619396666667</v>
      </c>
      <c r="G135" s="28" t="s">
        <v>616</v>
      </c>
      <c r="H135" s="77" t="s">
        <v>486</v>
      </c>
    </row>
    <row r="136" spans="1:8" ht="12.75">
      <c r="A136" s="42" t="s">
        <v>193</v>
      </c>
      <c r="B136" s="29">
        <v>185545.747</v>
      </c>
      <c r="C136" s="29">
        <v>90520.35</v>
      </c>
      <c r="D136" s="29">
        <v>6223.80219</v>
      </c>
      <c r="E136" s="29">
        <f>D136-(33/12)</f>
        <v>6221.05219</v>
      </c>
      <c r="F136" s="29">
        <f>D136-(59/12)</f>
        <v>6218.885523333333</v>
      </c>
      <c r="G136" s="28" t="s">
        <v>616</v>
      </c>
      <c r="H136" s="77" t="s">
        <v>485</v>
      </c>
    </row>
    <row r="137" spans="1:8" ht="12.75">
      <c r="A137" s="42" t="s">
        <v>194</v>
      </c>
      <c r="B137" s="29">
        <v>185596.512</v>
      </c>
      <c r="C137" s="29">
        <v>90536.2014</v>
      </c>
      <c r="D137" s="29">
        <v>6226.59183</v>
      </c>
      <c r="E137" s="29">
        <f>D137-(8/12)</f>
        <v>6225.925163333333</v>
      </c>
      <c r="F137" s="29">
        <f>D137-(44/12)</f>
        <v>6222.925163333333</v>
      </c>
      <c r="G137" s="28" t="s">
        <v>615</v>
      </c>
      <c r="H137" s="77" t="s">
        <v>484</v>
      </c>
    </row>
    <row r="138" spans="1:8" ht="12.75">
      <c r="A138" s="42" t="s">
        <v>413</v>
      </c>
      <c r="B138" s="29">
        <v>185659.983</v>
      </c>
      <c r="C138" s="29">
        <v>90561.5719</v>
      </c>
      <c r="D138" s="29">
        <v>6229.59829</v>
      </c>
      <c r="E138" s="29">
        <f>D138-(13/12)</f>
        <v>6228.514956666667</v>
      </c>
      <c r="F138" s="29">
        <f>D138-(54/12)</f>
        <v>6225.09829</v>
      </c>
      <c r="G138" s="28" t="s">
        <v>615</v>
      </c>
      <c r="H138" s="77" t="s">
        <v>483</v>
      </c>
    </row>
    <row r="139" spans="1:8" ht="12.75">
      <c r="A139" s="42" t="s">
        <v>414</v>
      </c>
      <c r="B139" s="29">
        <v>185865.734</v>
      </c>
      <c r="C139" s="29">
        <v>90652.3992</v>
      </c>
      <c r="D139" s="29">
        <v>6234.11479</v>
      </c>
      <c r="E139" s="29">
        <f>D139-(56/12)</f>
        <v>6229.448123333333</v>
      </c>
      <c r="F139" s="29">
        <f>D139-(71/12)</f>
        <v>6228.198123333333</v>
      </c>
      <c r="G139" s="28" t="s">
        <v>614</v>
      </c>
      <c r="H139" s="77" t="s">
        <v>482</v>
      </c>
    </row>
    <row r="140" spans="1:8" ht="12.75">
      <c r="A140" s="42" t="s">
        <v>430</v>
      </c>
      <c r="B140" s="29">
        <v>185896.308</v>
      </c>
      <c r="C140" s="29">
        <v>90704.372</v>
      </c>
      <c r="D140" s="40"/>
      <c r="E140" s="29">
        <v>6217.869</v>
      </c>
      <c r="F140" s="40"/>
      <c r="G140" s="28" t="s">
        <v>613</v>
      </c>
      <c r="H140" s="77" t="s">
        <v>481</v>
      </c>
    </row>
    <row r="141" spans="1:8" ht="12.75">
      <c r="A141" s="42" t="s">
        <v>431</v>
      </c>
      <c r="B141" s="29">
        <v>185907.866</v>
      </c>
      <c r="C141" s="29">
        <v>90723.789</v>
      </c>
      <c r="D141" s="40"/>
      <c r="E141" s="29">
        <v>6213.062</v>
      </c>
      <c r="F141" s="40"/>
      <c r="G141" s="28" t="s">
        <v>612</v>
      </c>
      <c r="H141" s="77" t="s">
        <v>481</v>
      </c>
    </row>
    <row r="142" spans="1:8" ht="12.75">
      <c r="A142" s="42" t="s">
        <v>432</v>
      </c>
      <c r="B142" s="29">
        <v>185931.092</v>
      </c>
      <c r="C142" s="29">
        <v>90761.129</v>
      </c>
      <c r="D142" s="40"/>
      <c r="E142" s="29">
        <v>6208.807</v>
      </c>
      <c r="F142" s="40"/>
      <c r="G142" s="28" t="s">
        <v>612</v>
      </c>
      <c r="H142" s="77" t="s">
        <v>481</v>
      </c>
    </row>
    <row r="143" spans="1:8" ht="12.75">
      <c r="A143" s="42" t="s">
        <v>609</v>
      </c>
      <c r="B143" s="38">
        <v>186251.33</v>
      </c>
      <c r="C143" s="40">
        <v>90800.71</v>
      </c>
      <c r="D143" s="40">
        <v>6234.1</v>
      </c>
      <c r="E143" s="43"/>
      <c r="F143" s="40"/>
      <c r="G143" s="41" t="s">
        <v>611</v>
      </c>
      <c r="H143" s="36" t="s">
        <v>647</v>
      </c>
    </row>
    <row r="144" spans="1:8" ht="12.75">
      <c r="A144" s="63" t="s">
        <v>610</v>
      </c>
      <c r="B144" s="92">
        <v>186259.46</v>
      </c>
      <c r="C144" s="46">
        <v>90782.13</v>
      </c>
      <c r="D144" s="46">
        <v>6235.89</v>
      </c>
      <c r="E144" s="93"/>
      <c r="F144" s="46"/>
      <c r="G144" s="48" t="s">
        <v>611</v>
      </c>
      <c r="H144" s="44" t="s">
        <v>211</v>
      </c>
    </row>
    <row r="145" spans="1:8" ht="12.75">
      <c r="A145" s="12"/>
      <c r="B145" s="7"/>
      <c r="C145" s="7"/>
      <c r="D145" s="7"/>
      <c r="E145" s="15"/>
      <c r="F145" s="18"/>
      <c r="G145" s="6"/>
      <c r="H145" s="1"/>
    </row>
    <row r="146" spans="1:8" ht="12.75">
      <c r="A146" s="12"/>
      <c r="B146" s="7"/>
      <c r="C146" s="7"/>
      <c r="D146" s="7"/>
      <c r="E146" s="16"/>
      <c r="F146" s="18"/>
      <c r="G146" s="6"/>
      <c r="H146" s="5"/>
    </row>
    <row r="147" spans="1:8" ht="12.75">
      <c r="A147" s="20"/>
      <c r="B147" s="7"/>
      <c r="C147" s="7"/>
      <c r="D147" s="7"/>
      <c r="E147" s="11"/>
      <c r="F147" s="18"/>
      <c r="G147" s="6"/>
      <c r="H147" s="1"/>
    </row>
  </sheetData>
  <mergeCells count="1">
    <mergeCell ref="A1:H1"/>
  </mergeCells>
  <printOptions/>
  <pageMargins left="0.75" right="0.75" top="1" bottom="1" header="0.5" footer="0.5"/>
  <pageSetup horizontalDpi="600" verticalDpi="600" orientation="landscape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4"/>
  <sheetViews>
    <sheetView view="pageBreakPreview" zoomScale="75" zoomScaleSheetLayoutView="75" workbookViewId="0" topLeftCell="A105">
      <selection activeCell="H151" sqref="H151"/>
    </sheetView>
  </sheetViews>
  <sheetFormatPr defaultColWidth="9.140625" defaultRowHeight="12.75"/>
  <cols>
    <col min="2" max="2" width="10.7109375" style="0" customWidth="1"/>
    <col min="3" max="3" width="11.57421875" style="0" bestFit="1" customWidth="1"/>
    <col min="4" max="6" width="10.421875" style="0" bestFit="1" customWidth="1"/>
    <col min="7" max="7" width="23.140625" style="0" customWidth="1"/>
    <col min="8" max="8" width="53.00390625" style="0" customWidth="1"/>
    <col min="9" max="9" width="27.28125" style="0" customWidth="1"/>
  </cols>
  <sheetData>
    <row r="1" spans="1:9" ht="12.75">
      <c r="A1" s="103" t="s">
        <v>3</v>
      </c>
      <c r="B1" s="104"/>
      <c r="C1" s="104"/>
      <c r="D1" s="104"/>
      <c r="E1" s="104"/>
      <c r="F1" s="104"/>
      <c r="G1" s="104"/>
      <c r="H1" s="105"/>
      <c r="I1" s="1"/>
    </row>
    <row r="2" spans="1:9" ht="38.25">
      <c r="A2" s="67" t="s">
        <v>0</v>
      </c>
      <c r="B2" s="67" t="s">
        <v>1</v>
      </c>
      <c r="C2" s="67" t="s">
        <v>2</v>
      </c>
      <c r="D2" s="68" t="s">
        <v>4</v>
      </c>
      <c r="E2" s="68" t="s">
        <v>5</v>
      </c>
      <c r="F2" s="69" t="s">
        <v>6</v>
      </c>
      <c r="G2" s="69" t="s">
        <v>7</v>
      </c>
      <c r="H2" s="70" t="s">
        <v>686</v>
      </c>
      <c r="I2" s="1"/>
    </row>
    <row r="3" spans="1:9" ht="15.75" customHeight="1">
      <c r="A3" s="67" t="s">
        <v>23</v>
      </c>
      <c r="B3" s="71">
        <v>195224.754</v>
      </c>
      <c r="C3" s="71">
        <v>94084.623</v>
      </c>
      <c r="D3" s="71">
        <v>6243.993</v>
      </c>
      <c r="E3" s="72">
        <f>D3-(36/12)</f>
        <v>6240.993</v>
      </c>
      <c r="F3" s="69"/>
      <c r="G3" s="73" t="s">
        <v>8</v>
      </c>
      <c r="H3" s="67" t="s">
        <v>239</v>
      </c>
      <c r="I3" s="1"/>
    </row>
    <row r="4" spans="1:9" ht="12.75" customHeight="1">
      <c r="A4" s="27" t="s">
        <v>24</v>
      </c>
      <c r="B4" s="26">
        <v>195225.295</v>
      </c>
      <c r="C4" s="26">
        <v>94082.246</v>
      </c>
      <c r="D4" s="26">
        <v>6244.412</v>
      </c>
      <c r="E4" s="29">
        <f>D4-(41/12)</f>
        <v>6240.995333333333</v>
      </c>
      <c r="F4" s="59"/>
      <c r="G4" s="28" t="s">
        <v>8</v>
      </c>
      <c r="H4" s="27" t="s">
        <v>240</v>
      </c>
      <c r="I4" s="1"/>
    </row>
    <row r="5" spans="1:10" ht="12.75" customHeight="1" hidden="1">
      <c r="A5" s="36" t="s">
        <v>176</v>
      </c>
      <c r="B5" s="74"/>
      <c r="C5" s="26"/>
      <c r="D5" s="26"/>
      <c r="E5" s="26"/>
      <c r="F5" s="59"/>
      <c r="G5" s="41" t="s">
        <v>488</v>
      </c>
      <c r="H5" s="36" t="s">
        <v>492</v>
      </c>
      <c r="I5" s="22"/>
      <c r="J5" s="22"/>
    </row>
    <row r="6" spans="1:10" ht="12.75" customHeight="1" hidden="1">
      <c r="A6" s="36" t="s">
        <v>177</v>
      </c>
      <c r="B6" s="74"/>
      <c r="C6" s="26"/>
      <c r="D6" s="26"/>
      <c r="E6" s="26"/>
      <c r="F6" s="59"/>
      <c r="G6" s="41" t="s">
        <v>488</v>
      </c>
      <c r="H6" s="36" t="s">
        <v>489</v>
      </c>
      <c r="I6" s="22"/>
      <c r="J6" s="22"/>
    </row>
    <row r="7" spans="1:10" ht="12.75" customHeight="1" hidden="1">
      <c r="A7" s="36" t="s">
        <v>178</v>
      </c>
      <c r="B7" s="74"/>
      <c r="C7" s="26"/>
      <c r="D7" s="26"/>
      <c r="E7" s="26"/>
      <c r="F7" s="59"/>
      <c r="G7" s="41" t="s">
        <v>490</v>
      </c>
      <c r="H7" s="36" t="s">
        <v>493</v>
      </c>
      <c r="I7" s="22"/>
      <c r="J7" s="22"/>
    </row>
    <row r="8" spans="1:9" ht="12.75" customHeight="1">
      <c r="A8" s="42" t="s">
        <v>25</v>
      </c>
      <c r="B8" s="29">
        <v>193505.742</v>
      </c>
      <c r="C8" s="29">
        <v>93717.982</v>
      </c>
      <c r="D8" s="29">
        <v>6225.951</v>
      </c>
      <c r="E8" s="29">
        <f>D8-(19/12)</f>
        <v>6224.367666666667</v>
      </c>
      <c r="F8" s="29">
        <f>D8-(39/12)</f>
        <v>6222.701</v>
      </c>
      <c r="G8" s="27"/>
      <c r="H8" s="27" t="s">
        <v>241</v>
      </c>
      <c r="I8" s="1"/>
    </row>
    <row r="9" spans="1:9" ht="12.75" customHeight="1">
      <c r="A9" s="36" t="s">
        <v>418</v>
      </c>
      <c r="B9" s="26">
        <v>194637.933</v>
      </c>
      <c r="C9" s="26">
        <v>93796.831</v>
      </c>
      <c r="D9" s="29">
        <v>6219.103</v>
      </c>
      <c r="E9" s="29">
        <f>D9-(60/12)</f>
        <v>6214.103</v>
      </c>
      <c r="F9" s="62"/>
      <c r="G9" s="41" t="s">
        <v>159</v>
      </c>
      <c r="H9" s="27" t="s">
        <v>245</v>
      </c>
      <c r="I9" s="1"/>
    </row>
    <row r="10" spans="1:9" ht="12.75" customHeight="1">
      <c r="A10" s="42" t="s">
        <v>89</v>
      </c>
      <c r="B10" s="29">
        <v>193505.53</v>
      </c>
      <c r="C10" s="29">
        <v>93745.526</v>
      </c>
      <c r="D10" s="29">
        <v>6225.7</v>
      </c>
      <c r="E10" s="29">
        <f>D10-(53/12)</f>
        <v>6221.283333333333</v>
      </c>
      <c r="F10" s="29">
        <f>D10-(63/12)</f>
        <v>6220.45</v>
      </c>
      <c r="G10" s="41" t="s">
        <v>159</v>
      </c>
      <c r="H10" s="27" t="s">
        <v>144</v>
      </c>
      <c r="I10" s="1"/>
    </row>
    <row r="11" spans="1:9" ht="12.75" customHeight="1">
      <c r="A11" s="42" t="s">
        <v>168</v>
      </c>
      <c r="B11" s="26">
        <v>193325.781</v>
      </c>
      <c r="C11" s="26">
        <v>93725.147</v>
      </c>
      <c r="D11" s="26">
        <v>6218.352</v>
      </c>
      <c r="E11" s="49">
        <v>6212.69</v>
      </c>
      <c r="F11" s="26"/>
      <c r="G11" s="41" t="s">
        <v>159</v>
      </c>
      <c r="H11" s="27" t="s">
        <v>242</v>
      </c>
      <c r="I11" s="1"/>
    </row>
    <row r="12" spans="1:9" ht="12.75" customHeight="1">
      <c r="A12" s="42" t="s">
        <v>169</v>
      </c>
      <c r="B12" s="29">
        <v>193350.525</v>
      </c>
      <c r="C12" s="29">
        <v>93671.838</v>
      </c>
      <c r="D12" s="29">
        <v>6221.652</v>
      </c>
      <c r="E12" s="29">
        <f>D12-(42/12)</f>
        <v>6218.152</v>
      </c>
      <c r="F12" s="29">
        <f>D12-(50/12)</f>
        <v>6217.485333333333</v>
      </c>
      <c r="G12" s="41" t="s">
        <v>159</v>
      </c>
      <c r="H12" s="27" t="s">
        <v>243</v>
      </c>
      <c r="I12" s="1"/>
    </row>
    <row r="13" spans="1:9" ht="12.75" customHeight="1">
      <c r="A13" s="42" t="s">
        <v>167</v>
      </c>
      <c r="B13" s="26">
        <v>193325.569</v>
      </c>
      <c r="C13" s="26">
        <v>93729.867</v>
      </c>
      <c r="D13" s="26">
        <v>6218.323</v>
      </c>
      <c r="E13" s="49">
        <v>6213.32</v>
      </c>
      <c r="F13" s="26"/>
      <c r="G13" s="41" t="s">
        <v>159</v>
      </c>
      <c r="H13" s="27" t="s">
        <v>244</v>
      </c>
      <c r="I13" s="1"/>
    </row>
    <row r="14" spans="1:9" ht="12.75" customHeight="1">
      <c r="A14" s="36" t="s">
        <v>166</v>
      </c>
      <c r="B14" s="39">
        <v>193322.441</v>
      </c>
      <c r="C14" s="39">
        <v>93759.44</v>
      </c>
      <c r="D14" s="39">
        <v>6218.306</v>
      </c>
      <c r="E14" s="49">
        <v>6214.97</v>
      </c>
      <c r="F14" s="49"/>
      <c r="G14" s="41" t="s">
        <v>159</v>
      </c>
      <c r="H14" s="52" t="s">
        <v>246</v>
      </c>
      <c r="I14" s="1"/>
    </row>
    <row r="15" spans="1:9" ht="12.75" customHeight="1">
      <c r="A15" s="42" t="s">
        <v>88</v>
      </c>
      <c r="B15" s="29">
        <v>193508.331</v>
      </c>
      <c r="C15" s="29">
        <v>93738.243</v>
      </c>
      <c r="D15" s="29">
        <v>6225.629</v>
      </c>
      <c r="E15" s="29">
        <f>D15-(72/12)</f>
        <v>6219.629</v>
      </c>
      <c r="F15" s="29">
        <f>D15-(84/12)</f>
        <v>6218.629</v>
      </c>
      <c r="G15" s="41" t="s">
        <v>159</v>
      </c>
      <c r="H15" s="27" t="s">
        <v>247</v>
      </c>
      <c r="I15" s="1"/>
    </row>
    <row r="16" spans="1:9" ht="12.75" customHeight="1">
      <c r="A16" s="42" t="s">
        <v>347</v>
      </c>
      <c r="B16" s="29">
        <v>193280.962</v>
      </c>
      <c r="C16" s="29">
        <v>93613.788</v>
      </c>
      <c r="D16" s="29">
        <v>6220.772</v>
      </c>
      <c r="E16" s="29">
        <f>D16-(64/12)</f>
        <v>6215.438666666667</v>
      </c>
      <c r="F16" s="29">
        <f>D16-(66/12)</f>
        <v>6215.272</v>
      </c>
      <c r="G16" s="41" t="s">
        <v>159</v>
      </c>
      <c r="H16" s="27" t="s">
        <v>145</v>
      </c>
      <c r="I16" s="1"/>
    </row>
    <row r="17" spans="1:9" ht="12.75" customHeight="1">
      <c r="A17" s="42" t="s">
        <v>87</v>
      </c>
      <c r="B17" s="29">
        <v>193971.112</v>
      </c>
      <c r="C17" s="29">
        <v>93806.791</v>
      </c>
      <c r="D17" s="29">
        <v>6236.147</v>
      </c>
      <c r="E17" s="29">
        <f>D17-(60/12)</f>
        <v>6231.147</v>
      </c>
      <c r="F17" s="29">
        <f>D17-(66/12)</f>
        <v>6230.647</v>
      </c>
      <c r="G17" s="41" t="s">
        <v>159</v>
      </c>
      <c r="H17" s="27" t="s">
        <v>146</v>
      </c>
      <c r="I17" s="1"/>
    </row>
    <row r="18" spans="1:9" ht="12.75" customHeight="1">
      <c r="A18" s="42" t="s">
        <v>86</v>
      </c>
      <c r="B18" s="29">
        <v>193925.811</v>
      </c>
      <c r="C18" s="29">
        <v>93829.08</v>
      </c>
      <c r="D18" s="29">
        <v>6235.634</v>
      </c>
      <c r="E18" s="29">
        <f>D18-(55/12)</f>
        <v>6231.050666666667</v>
      </c>
      <c r="F18" s="29">
        <f>D18-(65/12)</f>
        <v>6230.217333333333</v>
      </c>
      <c r="G18" s="41" t="s">
        <v>159</v>
      </c>
      <c r="H18" s="27" t="s">
        <v>147</v>
      </c>
      <c r="I18" s="1"/>
    </row>
    <row r="19" spans="1:9" ht="12.75" customHeight="1">
      <c r="A19" s="42" t="s">
        <v>85</v>
      </c>
      <c r="B19" s="29">
        <v>193926.806</v>
      </c>
      <c r="C19" s="29">
        <v>93822.646</v>
      </c>
      <c r="D19" s="29">
        <v>6235.634</v>
      </c>
      <c r="E19" s="29">
        <f>D19-(85/12)</f>
        <v>6228.550666666667</v>
      </c>
      <c r="F19" s="29">
        <f>D19-(97/12)</f>
        <v>6227.550666666667</v>
      </c>
      <c r="G19" s="41" t="s">
        <v>159</v>
      </c>
      <c r="H19" s="27" t="s">
        <v>248</v>
      </c>
      <c r="I19" s="1"/>
    </row>
    <row r="20" spans="1:9" ht="12.75" customHeight="1">
      <c r="A20" s="42" t="s">
        <v>84</v>
      </c>
      <c r="B20" s="29">
        <v>194031.734</v>
      </c>
      <c r="C20" s="29">
        <v>93855.078</v>
      </c>
      <c r="D20" s="29">
        <v>6235.665</v>
      </c>
      <c r="E20" s="29">
        <f>D20-(51/12)</f>
        <v>6231.415</v>
      </c>
      <c r="F20" s="29">
        <f>D20-(61/12)</f>
        <v>6230.581666666667</v>
      </c>
      <c r="G20" s="41" t="s">
        <v>159</v>
      </c>
      <c r="H20" s="27" t="s">
        <v>148</v>
      </c>
      <c r="I20" s="1"/>
    </row>
    <row r="21" spans="1:9" ht="12.75" customHeight="1">
      <c r="A21" s="42" t="s">
        <v>115</v>
      </c>
      <c r="B21" s="29">
        <v>194162.451</v>
      </c>
      <c r="C21" s="29">
        <v>93875.867</v>
      </c>
      <c r="D21" s="29">
        <v>6231.68</v>
      </c>
      <c r="E21" s="29">
        <f>D21-(71/12)</f>
        <v>6225.763333333333</v>
      </c>
      <c r="F21" s="29">
        <f>D21-(81/12)</f>
        <v>6224.93</v>
      </c>
      <c r="G21" s="41" t="s">
        <v>159</v>
      </c>
      <c r="H21" s="27" t="s">
        <v>249</v>
      </c>
      <c r="I21" s="1"/>
    </row>
    <row r="22" spans="1:9" ht="12.75" customHeight="1">
      <c r="A22" s="42" t="s">
        <v>83</v>
      </c>
      <c r="B22" s="29">
        <v>194288.924</v>
      </c>
      <c r="C22" s="29">
        <v>93915.591</v>
      </c>
      <c r="D22" s="29">
        <v>6227.415</v>
      </c>
      <c r="E22" s="29">
        <f>D22-(97/12)</f>
        <v>6219.331666666667</v>
      </c>
      <c r="F22" s="29">
        <f>D22-(107/12)</f>
        <v>6218.498333333333</v>
      </c>
      <c r="G22" s="41" t="s">
        <v>159</v>
      </c>
      <c r="H22" s="27" t="s">
        <v>149</v>
      </c>
      <c r="I22" s="1"/>
    </row>
    <row r="23" spans="1:9" ht="12.75" customHeight="1">
      <c r="A23" s="42" t="s">
        <v>82</v>
      </c>
      <c r="B23" s="29">
        <v>194425.145</v>
      </c>
      <c r="C23" s="29">
        <v>93932.422</v>
      </c>
      <c r="D23" s="29">
        <v>6224.13</v>
      </c>
      <c r="E23" s="29">
        <f>D23-(50/12)</f>
        <v>6219.963333333333</v>
      </c>
      <c r="F23" s="29">
        <f>D23-(53/12)</f>
        <v>6219.713333333333</v>
      </c>
      <c r="G23" s="28" t="s">
        <v>8</v>
      </c>
      <c r="H23" s="27" t="s">
        <v>150</v>
      </c>
      <c r="I23" s="1"/>
    </row>
    <row r="24" spans="1:9" ht="12.75" customHeight="1">
      <c r="A24" s="42" t="s">
        <v>81</v>
      </c>
      <c r="B24" s="29">
        <v>194449.39</v>
      </c>
      <c r="C24" s="29">
        <v>93940.542</v>
      </c>
      <c r="D24" s="29">
        <v>6223.915</v>
      </c>
      <c r="E24" s="29">
        <f>D24-(37/12)</f>
        <v>6220.831666666667</v>
      </c>
      <c r="F24" s="29">
        <f>D24-(42/12)</f>
        <v>6220.415</v>
      </c>
      <c r="G24" s="28" t="s">
        <v>8</v>
      </c>
      <c r="H24" s="27" t="s">
        <v>151</v>
      </c>
      <c r="I24" s="1"/>
    </row>
    <row r="25" spans="1:9" ht="12.75" customHeight="1">
      <c r="A25" s="42" t="s">
        <v>80</v>
      </c>
      <c r="B25" s="29">
        <v>194461.342</v>
      </c>
      <c r="C25" s="29">
        <v>93944.914</v>
      </c>
      <c r="D25" s="29">
        <v>6223.798</v>
      </c>
      <c r="E25" s="29">
        <f>D25-(27/12)</f>
        <v>6221.548</v>
      </c>
      <c r="F25" s="29">
        <f>D25-(34/12)</f>
        <v>6220.964666666667</v>
      </c>
      <c r="G25" s="28" t="s">
        <v>8</v>
      </c>
      <c r="H25" s="27" t="s">
        <v>152</v>
      </c>
      <c r="I25" s="1"/>
    </row>
    <row r="26" spans="1:9" ht="12.75" customHeight="1">
      <c r="A26" s="36" t="s">
        <v>79</v>
      </c>
      <c r="B26" s="39">
        <v>194536.945</v>
      </c>
      <c r="C26" s="39">
        <v>93906.27</v>
      </c>
      <c r="D26" s="39">
        <v>6229.474</v>
      </c>
      <c r="E26" s="29">
        <f>D26-(72/12)</f>
        <v>6223.474</v>
      </c>
      <c r="F26" s="36"/>
      <c r="G26" s="41" t="s">
        <v>21</v>
      </c>
      <c r="H26" s="36" t="s">
        <v>259</v>
      </c>
      <c r="I26" s="1"/>
    </row>
    <row r="27" spans="1:9" ht="12.75" customHeight="1">
      <c r="A27" s="36" t="s">
        <v>78</v>
      </c>
      <c r="B27" s="39">
        <v>194686.454</v>
      </c>
      <c r="C27" s="39">
        <v>95803.332</v>
      </c>
      <c r="D27" s="39">
        <v>6235.577</v>
      </c>
      <c r="E27" s="29">
        <f>D27-(33/12)</f>
        <v>6232.827</v>
      </c>
      <c r="F27" s="36"/>
      <c r="G27" s="41" t="s">
        <v>21</v>
      </c>
      <c r="H27" s="36" t="s">
        <v>542</v>
      </c>
      <c r="I27" s="1"/>
    </row>
    <row r="28" spans="1:9" ht="12.75" customHeight="1">
      <c r="A28" s="36" t="s">
        <v>77</v>
      </c>
      <c r="B28" s="39">
        <v>194870.896</v>
      </c>
      <c r="C28" s="39">
        <v>95802.882</v>
      </c>
      <c r="D28" s="39">
        <v>6228.286</v>
      </c>
      <c r="E28" s="29">
        <f>D28-(34/12)</f>
        <v>6225.452666666667</v>
      </c>
      <c r="F28" s="36"/>
      <c r="G28" s="41" t="s">
        <v>21</v>
      </c>
      <c r="H28" s="36" t="s">
        <v>543</v>
      </c>
      <c r="I28" s="1"/>
    </row>
    <row r="29" spans="1:9" ht="12.75" customHeight="1">
      <c r="A29" s="36" t="s">
        <v>76</v>
      </c>
      <c r="B29" s="39">
        <v>195063.53</v>
      </c>
      <c r="C29" s="39">
        <v>95826.641</v>
      </c>
      <c r="D29" s="39">
        <v>6224.738</v>
      </c>
      <c r="E29" s="29">
        <f>D29-(35/12)</f>
        <v>6221.821333333333</v>
      </c>
      <c r="F29" s="36"/>
      <c r="G29" s="41" t="s">
        <v>21</v>
      </c>
      <c r="H29" s="36" t="s">
        <v>544</v>
      </c>
      <c r="I29" s="1"/>
    </row>
    <row r="30" spans="1:9" ht="12.75" customHeight="1">
      <c r="A30" s="36" t="s">
        <v>75</v>
      </c>
      <c r="B30" s="26">
        <v>195232.047</v>
      </c>
      <c r="C30" s="26">
        <v>95840.47</v>
      </c>
      <c r="D30" s="26">
        <v>6221.857</v>
      </c>
      <c r="E30" s="29">
        <f>D30-(36/12)</f>
        <v>6218.857</v>
      </c>
      <c r="F30" s="27"/>
      <c r="G30" s="28" t="s">
        <v>21</v>
      </c>
      <c r="H30" s="27" t="s">
        <v>545</v>
      </c>
      <c r="I30" s="1"/>
    </row>
    <row r="31" spans="1:9" ht="12.75" customHeight="1">
      <c r="A31" s="36" t="s">
        <v>74</v>
      </c>
      <c r="B31" s="26">
        <v>195418.923</v>
      </c>
      <c r="C31" s="26">
        <v>95858.216</v>
      </c>
      <c r="D31" s="26">
        <v>6221.657</v>
      </c>
      <c r="E31" s="29">
        <f>D31-(36/12)</f>
        <v>6218.657</v>
      </c>
      <c r="F31" s="27"/>
      <c r="G31" s="28" t="s">
        <v>21</v>
      </c>
      <c r="H31" s="27" t="s">
        <v>545</v>
      </c>
      <c r="I31" s="1"/>
    </row>
    <row r="32" spans="1:9" ht="12.75" customHeight="1">
      <c r="A32" s="36" t="s">
        <v>73</v>
      </c>
      <c r="B32" s="26">
        <v>195514.091</v>
      </c>
      <c r="C32" s="26">
        <v>95881.433</v>
      </c>
      <c r="D32" s="26">
        <v>6224.159</v>
      </c>
      <c r="E32" s="29">
        <f>D32-(42/12)</f>
        <v>6220.659</v>
      </c>
      <c r="F32" s="27"/>
      <c r="G32" s="28" t="s">
        <v>21</v>
      </c>
      <c r="H32" s="27" t="s">
        <v>546</v>
      </c>
      <c r="I32" s="1"/>
    </row>
    <row r="33" spans="1:9" ht="12.75" customHeight="1">
      <c r="A33" s="36" t="s">
        <v>72</v>
      </c>
      <c r="B33" s="26">
        <v>195608.593</v>
      </c>
      <c r="C33" s="26">
        <v>95898.774</v>
      </c>
      <c r="D33" s="26">
        <v>6226.501</v>
      </c>
      <c r="E33" s="29">
        <f>D33-(35/12)</f>
        <v>6223.584333333333</v>
      </c>
      <c r="F33" s="27"/>
      <c r="G33" s="28" t="s">
        <v>21</v>
      </c>
      <c r="H33" s="27" t="s">
        <v>544</v>
      </c>
      <c r="I33" s="1"/>
    </row>
    <row r="34" spans="1:9" ht="12.75" customHeight="1">
      <c r="A34" s="36" t="s">
        <v>71</v>
      </c>
      <c r="B34" s="26">
        <v>195699.289</v>
      </c>
      <c r="C34" s="26">
        <v>95923.543</v>
      </c>
      <c r="D34" s="26">
        <v>6229.78</v>
      </c>
      <c r="E34" s="29">
        <f>D34-(36/12)</f>
        <v>6226.78</v>
      </c>
      <c r="F34" s="27"/>
      <c r="G34" s="28" t="s">
        <v>21</v>
      </c>
      <c r="H34" s="27" t="s">
        <v>545</v>
      </c>
      <c r="I34" s="1"/>
    </row>
    <row r="35" spans="1:9" ht="12.75" customHeight="1">
      <c r="A35" s="36" t="s">
        <v>68</v>
      </c>
      <c r="B35" s="26">
        <v>195785.136</v>
      </c>
      <c r="C35" s="26">
        <v>95959.079</v>
      </c>
      <c r="D35" s="26">
        <v>6234.001</v>
      </c>
      <c r="E35" s="29">
        <f>D35-(52/12)</f>
        <v>6229.667666666667</v>
      </c>
      <c r="F35" s="27"/>
      <c r="G35" s="28" t="s">
        <v>21</v>
      </c>
      <c r="H35" s="27" t="s">
        <v>547</v>
      </c>
      <c r="I35" s="1"/>
    </row>
    <row r="36" spans="1:9" ht="12.75" customHeight="1">
      <c r="A36" s="36" t="s">
        <v>69</v>
      </c>
      <c r="B36" s="26">
        <v>195822.522</v>
      </c>
      <c r="C36" s="26">
        <v>95935.672</v>
      </c>
      <c r="D36" s="26">
        <v>6238.134</v>
      </c>
      <c r="E36" s="29">
        <f>D36-(24/12)</f>
        <v>6236.134</v>
      </c>
      <c r="F36" s="27"/>
      <c r="G36" s="28" t="s">
        <v>21</v>
      </c>
      <c r="H36" s="27" t="s">
        <v>253</v>
      </c>
      <c r="I36" s="1"/>
    </row>
    <row r="37" spans="1:9" ht="12.75" customHeight="1">
      <c r="A37" s="36" t="s">
        <v>70</v>
      </c>
      <c r="B37" s="26">
        <v>195849.014</v>
      </c>
      <c r="C37" s="26">
        <v>95979.514</v>
      </c>
      <c r="D37" s="26">
        <v>6236.787</v>
      </c>
      <c r="E37" s="29">
        <f>D37-(21/12)</f>
        <v>6235.037</v>
      </c>
      <c r="F37" s="27"/>
      <c r="G37" s="28" t="s">
        <v>21</v>
      </c>
      <c r="H37" s="27" t="s">
        <v>254</v>
      </c>
      <c r="I37" s="1"/>
    </row>
    <row r="38" spans="1:9" ht="12.75" customHeight="1">
      <c r="A38" s="36" t="s">
        <v>90</v>
      </c>
      <c r="B38" s="26">
        <v>195869.622</v>
      </c>
      <c r="C38" s="26">
        <v>95997.472</v>
      </c>
      <c r="D38" s="26">
        <v>6240.361</v>
      </c>
      <c r="E38" s="29">
        <f>D38-(82/12)</f>
        <v>6233.527666666667</v>
      </c>
      <c r="F38" s="27"/>
      <c r="G38" s="28" t="s">
        <v>21</v>
      </c>
      <c r="H38" s="27" t="s">
        <v>255</v>
      </c>
      <c r="I38" s="1"/>
    </row>
    <row r="39" spans="1:9" ht="12.75" customHeight="1">
      <c r="A39" s="36" t="s">
        <v>91</v>
      </c>
      <c r="B39" s="26">
        <v>195913.375</v>
      </c>
      <c r="C39" s="26">
        <v>95989.248</v>
      </c>
      <c r="D39" s="26">
        <v>6239.669</v>
      </c>
      <c r="E39" s="29">
        <f>D39-(26/12)</f>
        <v>6237.502333333333</v>
      </c>
      <c r="F39" s="27"/>
      <c r="G39" s="28" t="s">
        <v>21</v>
      </c>
      <c r="H39" s="27" t="s">
        <v>256</v>
      </c>
      <c r="I39" s="1"/>
    </row>
    <row r="40" spans="1:9" ht="12.75" customHeight="1">
      <c r="A40" s="36" t="s">
        <v>92</v>
      </c>
      <c r="B40" s="39">
        <v>196230.891</v>
      </c>
      <c r="C40" s="39">
        <v>95298.506</v>
      </c>
      <c r="D40" s="39">
        <v>6229.168</v>
      </c>
      <c r="E40" s="29">
        <f>D40-(73/12)</f>
        <v>6223.084666666667</v>
      </c>
      <c r="F40" s="37"/>
      <c r="G40" s="28" t="s">
        <v>9</v>
      </c>
      <c r="H40" s="36" t="s">
        <v>257</v>
      </c>
      <c r="I40" s="1"/>
    </row>
    <row r="41" spans="1:9" ht="12.75" customHeight="1" hidden="1">
      <c r="A41" s="36" t="s">
        <v>93</v>
      </c>
      <c r="B41" s="74" t="s">
        <v>161</v>
      </c>
      <c r="C41" s="75"/>
      <c r="D41" s="75"/>
      <c r="E41" s="27"/>
      <c r="F41" s="59"/>
      <c r="G41" s="41"/>
      <c r="H41" s="27"/>
      <c r="I41" s="1"/>
    </row>
    <row r="42" spans="1:9" ht="12.75" customHeight="1">
      <c r="A42" s="36" t="s">
        <v>94</v>
      </c>
      <c r="B42" s="26">
        <v>196841.49</v>
      </c>
      <c r="C42" s="26">
        <v>96192.63</v>
      </c>
      <c r="D42" s="26">
        <v>6285.14</v>
      </c>
      <c r="E42" s="40">
        <v>6280.56</v>
      </c>
      <c r="F42" s="27"/>
      <c r="G42" s="27" t="s">
        <v>22</v>
      </c>
      <c r="H42" s="27" t="s">
        <v>258</v>
      </c>
      <c r="I42" s="3"/>
    </row>
    <row r="43" spans="1:9" ht="12.75" customHeight="1">
      <c r="A43" s="36" t="s">
        <v>95</v>
      </c>
      <c r="B43" s="26">
        <v>196844.91</v>
      </c>
      <c r="C43" s="26">
        <v>96227.02</v>
      </c>
      <c r="D43" s="26">
        <v>6286.79</v>
      </c>
      <c r="E43" s="40">
        <v>6280.79</v>
      </c>
      <c r="F43" s="27"/>
      <c r="G43" s="27" t="s">
        <v>22</v>
      </c>
      <c r="H43" s="27" t="s">
        <v>260</v>
      </c>
      <c r="I43" s="3"/>
    </row>
    <row r="44" spans="1:9" ht="12.75" customHeight="1">
      <c r="A44" s="36" t="s">
        <v>96</v>
      </c>
      <c r="B44" s="26">
        <v>196849.81</v>
      </c>
      <c r="C44" s="26">
        <v>96302.59</v>
      </c>
      <c r="D44" s="26">
        <v>6292.3</v>
      </c>
      <c r="E44" s="40">
        <v>6283.8</v>
      </c>
      <c r="F44" s="27"/>
      <c r="G44" s="27" t="s">
        <v>22</v>
      </c>
      <c r="H44" s="27" t="s">
        <v>261</v>
      </c>
      <c r="I44" s="3"/>
    </row>
    <row r="45" spans="1:8" ht="12.75" customHeight="1">
      <c r="A45" s="36" t="s">
        <v>97</v>
      </c>
      <c r="B45" s="26">
        <v>192090.9675</v>
      </c>
      <c r="C45" s="26">
        <v>92785.1825</v>
      </c>
      <c r="D45" s="26">
        <v>6248.02</v>
      </c>
      <c r="E45" s="29">
        <f>D45-(84/12)</f>
        <v>6241.02</v>
      </c>
      <c r="F45" s="59"/>
      <c r="G45" s="36" t="s">
        <v>491</v>
      </c>
      <c r="H45" s="36" t="s">
        <v>549</v>
      </c>
    </row>
    <row r="46" spans="1:8" ht="12.75" customHeight="1">
      <c r="A46" s="36" t="s">
        <v>98</v>
      </c>
      <c r="B46" s="26">
        <v>192077.9975</v>
      </c>
      <c r="C46" s="26">
        <v>92821.8425</v>
      </c>
      <c r="D46" s="26">
        <v>6248.33</v>
      </c>
      <c r="E46" s="29">
        <f>D46-(67/12)</f>
        <v>6242.746666666667</v>
      </c>
      <c r="F46" s="59"/>
      <c r="G46" s="36" t="s">
        <v>491</v>
      </c>
      <c r="H46" s="36" t="s">
        <v>550</v>
      </c>
    </row>
    <row r="47" spans="1:8" ht="12.75" customHeight="1">
      <c r="A47" s="36" t="s">
        <v>99</v>
      </c>
      <c r="B47" s="26">
        <v>191487.007</v>
      </c>
      <c r="C47" s="26">
        <v>92668.779</v>
      </c>
      <c r="D47" s="26">
        <v>6243.337</v>
      </c>
      <c r="E47" s="29"/>
      <c r="F47" s="59"/>
      <c r="G47" s="27" t="s">
        <v>315</v>
      </c>
      <c r="H47" s="27" t="s">
        <v>314</v>
      </c>
    </row>
    <row r="48" spans="1:9" ht="12.75" customHeight="1" hidden="1">
      <c r="A48" s="36" t="s">
        <v>100</v>
      </c>
      <c r="B48" s="74" t="s">
        <v>161</v>
      </c>
      <c r="C48" s="75"/>
      <c r="D48" s="75"/>
      <c r="E48" s="27"/>
      <c r="F48" s="59"/>
      <c r="G48" s="27"/>
      <c r="H48" s="27"/>
      <c r="I48" s="1"/>
    </row>
    <row r="49" spans="1:9" ht="12.75" customHeight="1">
      <c r="A49" s="36" t="s">
        <v>100</v>
      </c>
      <c r="B49" s="26">
        <v>198291.325</v>
      </c>
      <c r="C49" s="26">
        <v>96118.5</v>
      </c>
      <c r="D49" s="26">
        <v>6282.001</v>
      </c>
      <c r="E49" s="29">
        <f>D49-(80/12)</f>
        <v>6275.334333333333</v>
      </c>
      <c r="F49" s="59"/>
      <c r="G49" s="80"/>
      <c r="H49" s="27" t="s">
        <v>530</v>
      </c>
      <c r="I49" s="1"/>
    </row>
    <row r="50" spans="1:9" ht="12.75" customHeight="1">
      <c r="A50" s="36" t="s">
        <v>101</v>
      </c>
      <c r="B50" s="26">
        <v>191248.931</v>
      </c>
      <c r="C50" s="26">
        <v>92594.196</v>
      </c>
      <c r="D50" s="26">
        <v>6242.794</v>
      </c>
      <c r="E50" s="27"/>
      <c r="F50" s="59"/>
      <c r="G50" s="27" t="s">
        <v>315</v>
      </c>
      <c r="H50" s="27" t="s">
        <v>314</v>
      </c>
      <c r="I50" s="1"/>
    </row>
    <row r="51" spans="1:9" ht="12.75" customHeight="1">
      <c r="A51" s="36" t="s">
        <v>102</v>
      </c>
      <c r="B51" s="26">
        <v>196133.571</v>
      </c>
      <c r="C51" s="26">
        <v>95980.665</v>
      </c>
      <c r="D51" s="26">
        <v>6248.183</v>
      </c>
      <c r="E51" s="27"/>
      <c r="F51" s="59"/>
      <c r="G51" s="36" t="s">
        <v>541</v>
      </c>
      <c r="H51" s="36" t="s">
        <v>308</v>
      </c>
      <c r="I51" s="1"/>
    </row>
    <row r="52" spans="1:9" ht="12.75" customHeight="1">
      <c r="A52" s="36" t="s">
        <v>532</v>
      </c>
      <c r="B52" s="26">
        <v>196083.802</v>
      </c>
      <c r="C52" s="26">
        <v>95971.231</v>
      </c>
      <c r="D52" s="26">
        <v>6246.683</v>
      </c>
      <c r="E52" s="27"/>
      <c r="F52" s="59"/>
      <c r="G52" s="36" t="s">
        <v>541</v>
      </c>
      <c r="H52" s="36" t="s">
        <v>536</v>
      </c>
      <c r="I52" s="1"/>
    </row>
    <row r="53" spans="1:9" ht="12.75" customHeight="1">
      <c r="A53" s="36" t="s">
        <v>103</v>
      </c>
      <c r="B53" s="26">
        <v>196152.284</v>
      </c>
      <c r="C53" s="26">
        <v>95799.518</v>
      </c>
      <c r="D53" s="26">
        <v>6245.926</v>
      </c>
      <c r="E53" s="27"/>
      <c r="F53" s="59"/>
      <c r="G53" s="36" t="s">
        <v>541</v>
      </c>
      <c r="H53" s="36" t="s">
        <v>537</v>
      </c>
      <c r="I53" s="1"/>
    </row>
    <row r="54" spans="1:9" ht="12.75" customHeight="1">
      <c r="A54" s="36" t="s">
        <v>366</v>
      </c>
      <c r="B54" s="26">
        <v>196108.27</v>
      </c>
      <c r="C54" s="26">
        <v>95776.144</v>
      </c>
      <c r="D54" s="26">
        <v>6243.989</v>
      </c>
      <c r="E54" s="27"/>
      <c r="F54" s="59"/>
      <c r="G54" s="36" t="s">
        <v>541</v>
      </c>
      <c r="H54" s="36" t="s">
        <v>539</v>
      </c>
      <c r="I54" s="1"/>
    </row>
    <row r="55" spans="1:9" ht="12.75" customHeight="1">
      <c r="A55" s="36" t="s">
        <v>104</v>
      </c>
      <c r="B55" s="26">
        <v>196161.829</v>
      </c>
      <c r="C55" s="26">
        <v>95715.288</v>
      </c>
      <c r="D55" s="26">
        <v>6242.806</v>
      </c>
      <c r="E55" s="27"/>
      <c r="F55" s="59"/>
      <c r="G55" s="36" t="s">
        <v>541</v>
      </c>
      <c r="H55" s="36" t="s">
        <v>538</v>
      </c>
      <c r="I55" s="1"/>
    </row>
    <row r="56" spans="1:9" ht="12.75" customHeight="1">
      <c r="A56" s="36" t="s">
        <v>533</v>
      </c>
      <c r="B56" s="26">
        <v>196127.831</v>
      </c>
      <c r="C56" s="26">
        <v>95706.256</v>
      </c>
      <c r="D56" s="26">
        <v>6241.654</v>
      </c>
      <c r="E56" s="27"/>
      <c r="F56" s="59"/>
      <c r="G56" s="36" t="s">
        <v>541</v>
      </c>
      <c r="H56" s="36" t="s">
        <v>540</v>
      </c>
      <c r="I56" s="1"/>
    </row>
    <row r="57" spans="1:9" ht="12.75" customHeight="1">
      <c r="A57" s="42" t="s">
        <v>105</v>
      </c>
      <c r="B57" s="29">
        <v>194565.562</v>
      </c>
      <c r="C57" s="29">
        <v>93954.399</v>
      </c>
      <c r="D57" s="29">
        <v>6222.895</v>
      </c>
      <c r="E57" s="29">
        <f>D57-(84/12)</f>
        <v>6215.895</v>
      </c>
      <c r="F57" s="29">
        <f>D57-(89/12)</f>
        <v>6215.4783333333335</v>
      </c>
      <c r="G57" s="27"/>
      <c r="H57" s="27" t="s">
        <v>262</v>
      </c>
      <c r="I57" s="1"/>
    </row>
    <row r="58" spans="1:9" ht="12.75" customHeight="1" hidden="1">
      <c r="A58" s="42" t="s">
        <v>106</v>
      </c>
      <c r="B58" s="74" t="s">
        <v>161</v>
      </c>
      <c r="C58" s="26"/>
      <c r="D58" s="26"/>
      <c r="E58" s="26"/>
      <c r="F58" s="62"/>
      <c r="G58" s="28"/>
      <c r="H58" s="27"/>
      <c r="I58" s="1"/>
    </row>
    <row r="59" spans="1:9" ht="12.75" customHeight="1">
      <c r="A59" s="42" t="s">
        <v>107</v>
      </c>
      <c r="B59" s="29">
        <v>194596.989</v>
      </c>
      <c r="C59" s="29">
        <v>93933.442</v>
      </c>
      <c r="D59" s="29">
        <v>6222.008</v>
      </c>
      <c r="E59" s="29">
        <f>D59-(88/12)</f>
        <v>6214.674666666667</v>
      </c>
      <c r="F59" s="29">
        <f>D59-(92/12)</f>
        <v>6214.341333333333</v>
      </c>
      <c r="G59" s="27"/>
      <c r="H59" s="27" t="s">
        <v>263</v>
      </c>
      <c r="I59" s="1"/>
    </row>
    <row r="60" spans="1:9" ht="12.75" customHeight="1">
      <c r="A60" s="42" t="s">
        <v>108</v>
      </c>
      <c r="B60" s="26">
        <v>194629.846</v>
      </c>
      <c r="C60" s="26">
        <v>93810.74</v>
      </c>
      <c r="D60" s="26">
        <v>6216.741</v>
      </c>
      <c r="E60" s="26"/>
      <c r="F60" s="59"/>
      <c r="G60" s="28" t="s">
        <v>8</v>
      </c>
      <c r="H60" s="27" t="s">
        <v>264</v>
      </c>
      <c r="I60" s="1"/>
    </row>
    <row r="61" spans="1:9" ht="12.75" customHeight="1">
      <c r="A61" s="42" t="s">
        <v>26</v>
      </c>
      <c r="B61" s="26">
        <v>194632.927</v>
      </c>
      <c r="C61" s="26">
        <v>93805.774</v>
      </c>
      <c r="D61" s="26">
        <v>6216.881</v>
      </c>
      <c r="E61" s="26"/>
      <c r="F61" s="59"/>
      <c r="G61" s="28" t="s">
        <v>8</v>
      </c>
      <c r="H61" s="27" t="s">
        <v>264</v>
      </c>
      <c r="I61" s="1"/>
    </row>
    <row r="62" spans="1:9" ht="12.75" customHeight="1">
      <c r="A62" s="42" t="s">
        <v>27</v>
      </c>
      <c r="B62" s="26">
        <v>194650.395</v>
      </c>
      <c r="C62" s="26">
        <v>93785.471</v>
      </c>
      <c r="D62" s="26">
        <v>6221.309</v>
      </c>
      <c r="E62" s="29">
        <f>D62-(36/12)</f>
        <v>6218.309</v>
      </c>
      <c r="F62" s="59"/>
      <c r="G62" s="28" t="s">
        <v>8</v>
      </c>
      <c r="H62" s="27" t="s">
        <v>265</v>
      </c>
      <c r="I62" s="1"/>
    </row>
    <row r="63" spans="1:9" ht="12.75" customHeight="1">
      <c r="A63" s="42" t="s">
        <v>28</v>
      </c>
      <c r="B63" s="26">
        <v>194653.031</v>
      </c>
      <c r="C63" s="26">
        <v>93787.177</v>
      </c>
      <c r="D63" s="26">
        <v>6220.876</v>
      </c>
      <c r="E63" s="29">
        <f>D63-(39/12)</f>
        <v>6217.626</v>
      </c>
      <c r="F63" s="59"/>
      <c r="G63" s="28" t="s">
        <v>8</v>
      </c>
      <c r="H63" s="27" t="s">
        <v>266</v>
      </c>
      <c r="I63" s="1"/>
    </row>
    <row r="64" spans="1:9" ht="12.75" customHeight="1">
      <c r="A64" s="42" t="s">
        <v>158</v>
      </c>
      <c r="B64" s="26">
        <v>194656.126</v>
      </c>
      <c r="C64" s="26">
        <v>93786.743</v>
      </c>
      <c r="D64" s="26">
        <v>6220.829</v>
      </c>
      <c r="E64" s="29">
        <f>D64-(39/12)</f>
        <v>6217.579</v>
      </c>
      <c r="F64" s="59"/>
      <c r="G64" s="28" t="s">
        <v>8</v>
      </c>
      <c r="H64" s="27" t="s">
        <v>267</v>
      </c>
      <c r="I64" s="1"/>
    </row>
    <row r="65" spans="1:9" ht="12.75" customHeight="1" hidden="1">
      <c r="A65" s="42" t="s">
        <v>109</v>
      </c>
      <c r="B65" s="74" t="s">
        <v>161</v>
      </c>
      <c r="C65" s="26"/>
      <c r="D65" s="26"/>
      <c r="E65" s="27"/>
      <c r="F65" s="59"/>
      <c r="G65" s="28"/>
      <c r="H65" s="27"/>
      <c r="I65" s="1"/>
    </row>
    <row r="66" spans="1:8" ht="12.75" customHeight="1">
      <c r="A66" s="42" t="s">
        <v>170</v>
      </c>
      <c r="B66" s="29">
        <v>194566.536</v>
      </c>
      <c r="C66" s="29">
        <v>93991.601</v>
      </c>
      <c r="D66" s="29">
        <v>6224.222</v>
      </c>
      <c r="E66" s="29">
        <v>6216.8</v>
      </c>
      <c r="F66" s="62">
        <v>6215.8</v>
      </c>
      <c r="G66" s="28" t="s">
        <v>8</v>
      </c>
      <c r="H66" s="27" t="s">
        <v>551</v>
      </c>
    </row>
    <row r="67" spans="1:8" ht="12.75" customHeight="1">
      <c r="A67" s="42" t="s">
        <v>110</v>
      </c>
      <c r="B67" s="29">
        <v>194595.28</v>
      </c>
      <c r="C67" s="29">
        <v>93985.461</v>
      </c>
      <c r="D67" s="29">
        <v>6223.831</v>
      </c>
      <c r="E67" s="76">
        <f>D67-(8/12)</f>
        <v>6223.164333333333</v>
      </c>
      <c r="F67" s="29">
        <f>D67-(26/12)</f>
        <v>6221.664333333333</v>
      </c>
      <c r="G67" s="27"/>
      <c r="H67" s="27" t="s">
        <v>268</v>
      </c>
    </row>
    <row r="68" spans="1:8" ht="12.75" customHeight="1">
      <c r="A68" s="42" t="s">
        <v>111</v>
      </c>
      <c r="B68" s="29">
        <v>194588.992</v>
      </c>
      <c r="C68" s="29">
        <v>93994.815</v>
      </c>
      <c r="D68" s="29">
        <v>6224.177</v>
      </c>
      <c r="E68" s="76">
        <f>D68-(12/12)</f>
        <v>6223.177</v>
      </c>
      <c r="F68" s="29">
        <f>D68-(30/12)</f>
        <v>6221.677</v>
      </c>
      <c r="G68" s="27"/>
      <c r="H68" s="27" t="s">
        <v>269</v>
      </c>
    </row>
    <row r="69" spans="1:9" ht="12.75" customHeight="1">
      <c r="A69" s="42" t="s">
        <v>112</v>
      </c>
      <c r="B69" s="29">
        <v>194566.699</v>
      </c>
      <c r="C69" s="29">
        <v>93961.127</v>
      </c>
      <c r="D69" s="29">
        <v>6223.153</v>
      </c>
      <c r="E69" s="76">
        <f>D69-(72/12)</f>
        <v>6217.153</v>
      </c>
      <c r="F69" s="29">
        <f>D69-(84/12)</f>
        <v>6216.153</v>
      </c>
      <c r="G69" s="27"/>
      <c r="H69" s="27" t="s">
        <v>247</v>
      </c>
      <c r="I69" s="1"/>
    </row>
    <row r="70" spans="1:9" ht="12.75" customHeight="1">
      <c r="A70" s="42" t="s">
        <v>113</v>
      </c>
      <c r="B70" s="29">
        <v>194575.962</v>
      </c>
      <c r="C70" s="29">
        <v>94008.916</v>
      </c>
      <c r="D70" s="29">
        <v>6224.719</v>
      </c>
      <c r="E70" s="76">
        <f>D70-(19/12)</f>
        <v>6223.135666666667</v>
      </c>
      <c r="F70" s="29">
        <f>D70-(39/12)</f>
        <v>6221.469</v>
      </c>
      <c r="G70" s="27"/>
      <c r="H70" s="27" t="s">
        <v>270</v>
      </c>
      <c r="I70" s="1"/>
    </row>
    <row r="71" spans="1:9" ht="12.75" customHeight="1">
      <c r="A71" s="42" t="s">
        <v>114</v>
      </c>
      <c r="B71" s="39">
        <v>194861.556</v>
      </c>
      <c r="C71" s="39">
        <v>93619.201</v>
      </c>
      <c r="D71" s="39">
        <v>6226.004</v>
      </c>
      <c r="E71" s="51">
        <v>6225.34</v>
      </c>
      <c r="F71" s="49"/>
      <c r="G71" s="41" t="s">
        <v>8</v>
      </c>
      <c r="H71" s="52" t="s">
        <v>276</v>
      </c>
      <c r="I71" s="1"/>
    </row>
    <row r="72" spans="1:9" ht="12.75" customHeight="1">
      <c r="A72" s="42" t="s">
        <v>29</v>
      </c>
      <c r="B72" s="26">
        <v>194600.302</v>
      </c>
      <c r="C72" s="26">
        <v>94034.097</v>
      </c>
      <c r="D72" s="26">
        <v>6226.152</v>
      </c>
      <c r="E72" s="51">
        <v>6221.24</v>
      </c>
      <c r="F72" s="62"/>
      <c r="G72" s="28" t="s">
        <v>8</v>
      </c>
      <c r="H72" s="77" t="s">
        <v>271</v>
      </c>
      <c r="I72" s="1"/>
    </row>
    <row r="73" spans="1:9" ht="12.75" customHeight="1">
      <c r="A73" s="42" t="s">
        <v>116</v>
      </c>
      <c r="B73" s="29">
        <v>194671.79</v>
      </c>
      <c r="C73" s="29">
        <v>93991.153</v>
      </c>
      <c r="D73" s="29">
        <v>6224.445</v>
      </c>
      <c r="E73" s="76">
        <f>D73-(33/12)</f>
        <v>6221.695</v>
      </c>
      <c r="F73" s="29">
        <f>D73-(38/12)</f>
        <v>6221.278333333333</v>
      </c>
      <c r="G73" s="41" t="s">
        <v>179</v>
      </c>
      <c r="H73" s="27" t="s">
        <v>272</v>
      </c>
      <c r="I73" s="1"/>
    </row>
    <row r="74" spans="1:9" ht="12.75" customHeight="1">
      <c r="A74" s="27" t="s">
        <v>30</v>
      </c>
      <c r="B74" s="26">
        <v>194739.869</v>
      </c>
      <c r="C74" s="26">
        <v>94034.767</v>
      </c>
      <c r="D74" s="26">
        <v>6227.869</v>
      </c>
      <c r="E74" s="51">
        <v>6223.45</v>
      </c>
      <c r="F74" s="62"/>
      <c r="G74" s="41" t="s">
        <v>179</v>
      </c>
      <c r="H74" s="77" t="s">
        <v>273</v>
      </c>
      <c r="I74" s="1"/>
    </row>
    <row r="75" spans="1:9" ht="12.75" customHeight="1">
      <c r="A75" s="27" t="s">
        <v>31</v>
      </c>
      <c r="B75" s="26">
        <v>194739.149</v>
      </c>
      <c r="C75" s="26">
        <v>94036.724</v>
      </c>
      <c r="D75" s="26">
        <v>6228.513</v>
      </c>
      <c r="E75" s="51">
        <v>6227.85</v>
      </c>
      <c r="F75" s="59"/>
      <c r="G75" s="41" t="s">
        <v>179</v>
      </c>
      <c r="H75" s="77" t="s">
        <v>275</v>
      </c>
      <c r="I75" s="1"/>
    </row>
    <row r="76" spans="1:9" ht="12.75" customHeight="1">
      <c r="A76" s="27" t="s">
        <v>32</v>
      </c>
      <c r="B76" s="26">
        <v>194737.875</v>
      </c>
      <c r="C76" s="26">
        <v>94039.629</v>
      </c>
      <c r="D76" s="26">
        <v>6229.014</v>
      </c>
      <c r="E76" s="51">
        <v>6226.01</v>
      </c>
      <c r="F76" s="59"/>
      <c r="G76" s="41" t="s">
        <v>179</v>
      </c>
      <c r="H76" s="77" t="s">
        <v>274</v>
      </c>
      <c r="I76" s="1"/>
    </row>
    <row r="77" spans="1:9" ht="12.75" customHeight="1">
      <c r="A77" s="27" t="s">
        <v>33</v>
      </c>
      <c r="B77" s="26">
        <v>194737.657</v>
      </c>
      <c r="C77" s="26">
        <v>94041.498</v>
      </c>
      <c r="D77" s="26">
        <v>6229.396</v>
      </c>
      <c r="E77" s="51">
        <v>6226.4</v>
      </c>
      <c r="F77" s="59"/>
      <c r="G77" s="41" t="s">
        <v>179</v>
      </c>
      <c r="H77" s="77" t="s">
        <v>499</v>
      </c>
      <c r="I77" s="1"/>
    </row>
    <row r="78" spans="1:9" ht="12.75" customHeight="1">
      <c r="A78" s="36" t="s">
        <v>34</v>
      </c>
      <c r="B78" s="26">
        <v>194769.385</v>
      </c>
      <c r="C78" s="26">
        <v>93969.795</v>
      </c>
      <c r="D78" s="26">
        <v>6230.497</v>
      </c>
      <c r="E78" s="76">
        <f>D78-(44/12)</f>
        <v>6226.830333333333</v>
      </c>
      <c r="F78" s="59"/>
      <c r="G78" s="41" t="s">
        <v>179</v>
      </c>
      <c r="H78" s="27" t="s">
        <v>500</v>
      </c>
      <c r="I78" s="1"/>
    </row>
    <row r="79" spans="1:9" ht="12.75" customHeight="1">
      <c r="A79" s="36" t="s">
        <v>35</v>
      </c>
      <c r="B79" s="26">
        <v>194873.213</v>
      </c>
      <c r="C79" s="26">
        <v>93998.432</v>
      </c>
      <c r="D79" s="26">
        <v>6234.119</v>
      </c>
      <c r="E79" s="76">
        <f>D79-(40/12)</f>
        <v>6230.785666666667</v>
      </c>
      <c r="F79" s="59"/>
      <c r="G79" s="41" t="s">
        <v>179</v>
      </c>
      <c r="H79" s="27" t="s">
        <v>377</v>
      </c>
      <c r="I79" s="1"/>
    </row>
    <row r="80" spans="1:9" ht="12.75" customHeight="1">
      <c r="A80" s="36" t="s">
        <v>36</v>
      </c>
      <c r="B80" s="26">
        <v>194873.831</v>
      </c>
      <c r="C80" s="26">
        <v>93992.682</v>
      </c>
      <c r="D80" s="26">
        <v>6234.392</v>
      </c>
      <c r="E80" s="76">
        <f>D80-(48/12)</f>
        <v>6230.392</v>
      </c>
      <c r="F80" s="62"/>
      <c r="G80" s="41" t="s">
        <v>179</v>
      </c>
      <c r="H80" s="27" t="s">
        <v>501</v>
      </c>
      <c r="I80" s="1"/>
    </row>
    <row r="81" spans="1:9" ht="12.75" customHeight="1">
      <c r="A81" s="36" t="s">
        <v>534</v>
      </c>
      <c r="B81" s="26">
        <v>194932.014</v>
      </c>
      <c r="C81" s="26">
        <v>94044.517</v>
      </c>
      <c r="D81" s="26">
        <v>6240.061</v>
      </c>
      <c r="E81" s="26">
        <v>6233.14</v>
      </c>
      <c r="F81" s="62"/>
      <c r="G81" s="41" t="s">
        <v>179</v>
      </c>
      <c r="H81" s="27" t="s">
        <v>535</v>
      </c>
      <c r="I81" s="1"/>
    </row>
    <row r="82" spans="1:9" ht="12.75" customHeight="1">
      <c r="A82" s="27" t="s">
        <v>37</v>
      </c>
      <c r="B82" s="26">
        <v>194962.284</v>
      </c>
      <c r="C82" s="26">
        <v>94081.249</v>
      </c>
      <c r="D82" s="26">
        <v>6238.179</v>
      </c>
      <c r="E82" s="51">
        <f>D82-(55/12)</f>
        <v>6233.595666666667</v>
      </c>
      <c r="F82" s="62"/>
      <c r="G82" s="41" t="s">
        <v>179</v>
      </c>
      <c r="H82" s="27" t="s">
        <v>503</v>
      </c>
      <c r="I82" s="1"/>
    </row>
    <row r="83" spans="1:9" ht="12.75" customHeight="1">
      <c r="A83" s="36" t="s">
        <v>38</v>
      </c>
      <c r="B83" s="26">
        <v>194961.637</v>
      </c>
      <c r="C83" s="26">
        <v>94087.963</v>
      </c>
      <c r="D83" s="26">
        <v>6238.357</v>
      </c>
      <c r="E83" s="76">
        <f>D83-(49/12)</f>
        <v>6234.273666666667</v>
      </c>
      <c r="F83" s="26"/>
      <c r="G83" s="41" t="s">
        <v>179</v>
      </c>
      <c r="H83" s="27" t="s">
        <v>502</v>
      </c>
      <c r="I83" s="1"/>
    </row>
    <row r="84" spans="1:9" ht="12.75" customHeight="1">
      <c r="A84" s="36" t="s">
        <v>39</v>
      </c>
      <c r="B84" s="26">
        <v>194960.427</v>
      </c>
      <c r="C84" s="26">
        <v>94092.174</v>
      </c>
      <c r="D84" s="26">
        <v>6238.308</v>
      </c>
      <c r="E84" s="76">
        <f>D84-(40/12)</f>
        <v>6234.974666666667</v>
      </c>
      <c r="F84" s="26"/>
      <c r="G84" s="41" t="s">
        <v>179</v>
      </c>
      <c r="H84" s="27" t="s">
        <v>277</v>
      </c>
      <c r="I84" s="1"/>
    </row>
    <row r="85" spans="1:9" ht="12.75" customHeight="1">
      <c r="A85" s="50" t="s">
        <v>117</v>
      </c>
      <c r="B85" s="60">
        <v>194759.222</v>
      </c>
      <c r="C85" s="60">
        <v>94009.866</v>
      </c>
      <c r="D85" s="60">
        <v>6228.154</v>
      </c>
      <c r="E85" s="76">
        <f>D85-(4/12)</f>
        <v>6227.820666666667</v>
      </c>
      <c r="F85" s="29">
        <f>D85-(26/12)</f>
        <v>6225.9873333333335</v>
      </c>
      <c r="G85" s="41" t="s">
        <v>179</v>
      </c>
      <c r="H85" s="27" t="s">
        <v>278</v>
      </c>
      <c r="I85" s="1"/>
    </row>
    <row r="86" spans="1:9" ht="12.75" customHeight="1">
      <c r="A86" s="50" t="s">
        <v>118</v>
      </c>
      <c r="B86" s="60">
        <v>194781.912</v>
      </c>
      <c r="C86" s="29">
        <v>94008.808</v>
      </c>
      <c r="D86" s="60">
        <v>6229.234</v>
      </c>
      <c r="E86" s="76">
        <f>D86-(53/12)</f>
        <v>6224.817333333333</v>
      </c>
      <c r="F86" s="29">
        <f>D86-(58/12)</f>
        <v>6224.400666666667</v>
      </c>
      <c r="G86" s="41" t="s">
        <v>179</v>
      </c>
      <c r="H86" s="27" t="s">
        <v>279</v>
      </c>
      <c r="I86" s="1"/>
    </row>
    <row r="87" spans="1:9" ht="12.75" customHeight="1">
      <c r="A87" s="27" t="s">
        <v>40</v>
      </c>
      <c r="B87" s="26">
        <v>194693.174</v>
      </c>
      <c r="C87" s="26">
        <v>93740.399</v>
      </c>
      <c r="D87" s="26">
        <v>6220.742</v>
      </c>
      <c r="E87" s="51">
        <v>6216.16</v>
      </c>
      <c r="F87" s="62"/>
      <c r="G87" s="28" t="s">
        <v>8</v>
      </c>
      <c r="H87" s="77" t="s">
        <v>280</v>
      </c>
      <c r="I87" s="1"/>
    </row>
    <row r="88" spans="1:9" ht="12.75" customHeight="1">
      <c r="A88" s="50" t="s">
        <v>119</v>
      </c>
      <c r="B88" s="60">
        <v>194747.412</v>
      </c>
      <c r="C88" s="29">
        <v>93755.624</v>
      </c>
      <c r="D88" s="60">
        <v>6221.404</v>
      </c>
      <c r="E88" s="76">
        <f>D88-(84/12)</f>
        <v>6214.404</v>
      </c>
      <c r="F88" s="29">
        <f>D88-(100/12)</f>
        <v>6213.070666666667</v>
      </c>
      <c r="G88" s="28" t="s">
        <v>8</v>
      </c>
      <c r="H88" s="27" t="s">
        <v>281</v>
      </c>
      <c r="I88" s="1"/>
    </row>
    <row r="89" spans="1:9" ht="12.75" customHeight="1">
      <c r="A89" s="36" t="s">
        <v>41</v>
      </c>
      <c r="B89" s="26">
        <v>194712.172</v>
      </c>
      <c r="C89" s="26">
        <v>93847.643</v>
      </c>
      <c r="D89" s="26">
        <v>6220.772</v>
      </c>
      <c r="E89" s="76">
        <f>D89-(48/12)</f>
        <v>6216.772</v>
      </c>
      <c r="F89" s="62"/>
      <c r="G89" s="28" t="s">
        <v>8</v>
      </c>
      <c r="H89" s="27" t="s">
        <v>282</v>
      </c>
      <c r="I89" s="1"/>
    </row>
    <row r="90" spans="1:9" ht="12.75" customHeight="1">
      <c r="A90" s="27" t="s">
        <v>42</v>
      </c>
      <c r="B90" s="26">
        <v>194786.445</v>
      </c>
      <c r="C90" s="26">
        <v>93714.998</v>
      </c>
      <c r="D90" s="26">
        <v>6221.725</v>
      </c>
      <c r="E90" s="51">
        <v>6221.23</v>
      </c>
      <c r="F90" s="62"/>
      <c r="G90" s="28" t="s">
        <v>8</v>
      </c>
      <c r="H90" s="77" t="s">
        <v>283</v>
      </c>
      <c r="I90" s="1"/>
    </row>
    <row r="91" spans="1:9" ht="12.75" customHeight="1">
      <c r="A91" s="50" t="s">
        <v>120</v>
      </c>
      <c r="B91" s="60">
        <v>194770.873</v>
      </c>
      <c r="C91" s="29">
        <v>93620.259</v>
      </c>
      <c r="D91" s="60">
        <v>6224.292</v>
      </c>
      <c r="E91" s="76">
        <f>D91-(45/12)</f>
        <v>6220.542</v>
      </c>
      <c r="F91" s="29">
        <f>D91-(48/12)</f>
        <v>6220.292</v>
      </c>
      <c r="G91" s="28" t="s">
        <v>8</v>
      </c>
      <c r="H91" s="27" t="s">
        <v>284</v>
      </c>
      <c r="I91" s="1"/>
    </row>
    <row r="92" spans="1:9" ht="12.75" customHeight="1">
      <c r="A92" s="36" t="s">
        <v>162</v>
      </c>
      <c r="B92" s="26">
        <v>194922.803</v>
      </c>
      <c r="C92" s="26">
        <v>93575.376</v>
      </c>
      <c r="D92" s="26">
        <v>6229.644</v>
      </c>
      <c r="E92" s="76">
        <f>D92-(30/12)</f>
        <v>6227.144</v>
      </c>
      <c r="F92" s="62"/>
      <c r="G92" s="28" t="s">
        <v>8</v>
      </c>
      <c r="H92" s="27" t="s">
        <v>285</v>
      </c>
      <c r="I92" s="1"/>
    </row>
    <row r="93" spans="1:9" ht="12.75" customHeight="1">
      <c r="A93" s="27" t="s">
        <v>160</v>
      </c>
      <c r="B93" s="26">
        <v>194810.422</v>
      </c>
      <c r="C93" s="26">
        <v>93585.835</v>
      </c>
      <c r="D93" s="26">
        <v>6226.084</v>
      </c>
      <c r="E93" s="51">
        <v>6220.42</v>
      </c>
      <c r="F93" s="62"/>
      <c r="G93" s="28" t="s">
        <v>8</v>
      </c>
      <c r="H93" s="77" t="s">
        <v>286</v>
      </c>
      <c r="I93" s="1"/>
    </row>
    <row r="94" spans="1:9" ht="12.75" customHeight="1">
      <c r="A94" s="36" t="s">
        <v>43</v>
      </c>
      <c r="B94" s="26">
        <v>194788.097</v>
      </c>
      <c r="C94" s="26">
        <v>93579.667</v>
      </c>
      <c r="D94" s="26">
        <v>6225.802</v>
      </c>
      <c r="E94" s="26">
        <f>D94-7</f>
        <v>6218.802</v>
      </c>
      <c r="F94" s="62"/>
      <c r="G94" s="28" t="s">
        <v>8</v>
      </c>
      <c r="H94" s="27" t="s">
        <v>287</v>
      </c>
      <c r="I94" s="1"/>
    </row>
    <row r="95" spans="1:9" ht="12.75" customHeight="1">
      <c r="A95" s="27" t="s">
        <v>44</v>
      </c>
      <c r="B95" s="26">
        <v>194794.937</v>
      </c>
      <c r="C95" s="26">
        <v>93580.151</v>
      </c>
      <c r="D95" s="26">
        <v>6226.007</v>
      </c>
      <c r="E95" s="51">
        <v>6222.26</v>
      </c>
      <c r="F95" s="62"/>
      <c r="G95" s="28" t="s">
        <v>8</v>
      </c>
      <c r="H95" s="77" t="s">
        <v>288</v>
      </c>
      <c r="I95" s="1"/>
    </row>
    <row r="96" spans="1:9" ht="12.75" customHeight="1">
      <c r="A96" s="36" t="s">
        <v>45</v>
      </c>
      <c r="B96" s="26">
        <v>194922.774</v>
      </c>
      <c r="C96" s="26">
        <v>93575.382</v>
      </c>
      <c r="D96" s="26">
        <v>6229.638</v>
      </c>
      <c r="E96" s="76">
        <f>D96-(8/12)</f>
        <v>6228.971333333333</v>
      </c>
      <c r="F96" s="62"/>
      <c r="G96" s="28" t="s">
        <v>8</v>
      </c>
      <c r="H96" s="27" t="s">
        <v>289</v>
      </c>
      <c r="I96" s="1"/>
    </row>
    <row r="97" spans="1:9" ht="12.75" customHeight="1" hidden="1">
      <c r="A97" s="36" t="s">
        <v>319</v>
      </c>
      <c r="B97" s="61" t="s">
        <v>161</v>
      </c>
      <c r="C97" s="39"/>
      <c r="D97" s="39"/>
      <c r="E97" s="43"/>
      <c r="F97" s="49"/>
      <c r="G97" s="41"/>
      <c r="H97" s="36"/>
      <c r="I97" s="1"/>
    </row>
    <row r="98" spans="1:9" ht="12.75" customHeight="1">
      <c r="A98" s="36" t="s">
        <v>320</v>
      </c>
      <c r="B98" s="26">
        <v>194754.991</v>
      </c>
      <c r="C98" s="26">
        <v>93632.405</v>
      </c>
      <c r="D98" s="26">
        <v>6223.51</v>
      </c>
      <c r="E98" s="29">
        <f>D98-(59/12)</f>
        <v>6218.593333333333</v>
      </c>
      <c r="F98" s="49"/>
      <c r="G98" s="28" t="s">
        <v>388</v>
      </c>
      <c r="H98" s="27" t="s">
        <v>389</v>
      </c>
      <c r="I98" s="1"/>
    </row>
    <row r="99" spans="1:9" ht="12.75" customHeight="1">
      <c r="A99" s="36" t="s">
        <v>321</v>
      </c>
      <c r="B99" s="26">
        <v>194752.945</v>
      </c>
      <c r="C99" s="26">
        <v>93637.793</v>
      </c>
      <c r="D99" s="26">
        <v>6223.319</v>
      </c>
      <c r="E99" s="29">
        <f>D99-(59/12)</f>
        <v>6218.402333333333</v>
      </c>
      <c r="F99" s="49"/>
      <c r="G99" s="28" t="s">
        <v>388</v>
      </c>
      <c r="H99" s="27" t="s">
        <v>390</v>
      </c>
      <c r="I99" s="1"/>
    </row>
    <row r="100" spans="1:9" ht="12.75" customHeight="1">
      <c r="A100" s="36" t="s">
        <v>322</v>
      </c>
      <c r="B100" s="26">
        <v>194748.699</v>
      </c>
      <c r="C100" s="26">
        <v>93623.656</v>
      </c>
      <c r="D100" s="26">
        <v>6224.272</v>
      </c>
      <c r="E100" s="29">
        <f>D100-(64/12)</f>
        <v>6218.938666666667</v>
      </c>
      <c r="F100" s="49"/>
      <c r="G100" s="28" t="s">
        <v>388</v>
      </c>
      <c r="H100" s="27" t="s">
        <v>391</v>
      </c>
      <c r="I100" s="1"/>
    </row>
    <row r="101" spans="1:9" ht="12.75" customHeight="1">
      <c r="A101" s="36" t="s">
        <v>323</v>
      </c>
      <c r="B101" s="26">
        <v>194775.46</v>
      </c>
      <c r="C101" s="26">
        <v>93576.177</v>
      </c>
      <c r="D101" s="26">
        <v>6225.952</v>
      </c>
      <c r="E101" s="29">
        <f>D101-(80/12)</f>
        <v>6219.285333333333</v>
      </c>
      <c r="F101" s="49"/>
      <c r="G101" s="28" t="s">
        <v>388</v>
      </c>
      <c r="H101" s="27" t="s">
        <v>392</v>
      </c>
      <c r="I101" s="1"/>
    </row>
    <row r="102" spans="1:9" ht="12.75" customHeight="1">
      <c r="A102" s="36" t="s">
        <v>324</v>
      </c>
      <c r="B102" s="26">
        <v>194781.201</v>
      </c>
      <c r="C102" s="26">
        <v>93574.085</v>
      </c>
      <c r="D102" s="26">
        <v>6226.217</v>
      </c>
      <c r="E102" s="29">
        <f>D102-(67/12)</f>
        <v>6220.633666666667</v>
      </c>
      <c r="F102" s="49"/>
      <c r="G102" s="28" t="s">
        <v>388</v>
      </c>
      <c r="H102" s="27" t="s">
        <v>393</v>
      </c>
      <c r="I102" s="1"/>
    </row>
    <row r="103" spans="1:9" ht="12.75" customHeight="1">
      <c r="A103" s="36" t="s">
        <v>46</v>
      </c>
      <c r="B103" s="26">
        <v>194862.272</v>
      </c>
      <c r="C103" s="26">
        <v>93455.104</v>
      </c>
      <c r="D103" s="26">
        <v>6231.7</v>
      </c>
      <c r="E103" s="76">
        <f>D103-8</f>
        <v>6223.7</v>
      </c>
      <c r="F103" s="62"/>
      <c r="G103" s="28" t="s">
        <v>8</v>
      </c>
      <c r="H103" s="27" t="s">
        <v>290</v>
      </c>
      <c r="I103" s="1"/>
    </row>
    <row r="104" spans="1:9" ht="12.75" customHeight="1">
      <c r="A104" s="27" t="s">
        <v>47</v>
      </c>
      <c r="B104" s="26">
        <v>194860.742</v>
      </c>
      <c r="C104" s="26">
        <v>93618.498</v>
      </c>
      <c r="D104" s="26">
        <v>6226.118</v>
      </c>
      <c r="E104" s="51">
        <v>6222.62</v>
      </c>
      <c r="F104" s="62"/>
      <c r="G104" s="28" t="s">
        <v>8</v>
      </c>
      <c r="H104" s="77" t="s">
        <v>291</v>
      </c>
      <c r="I104" s="1"/>
    </row>
    <row r="105" spans="1:9" ht="12.75" customHeight="1">
      <c r="A105" s="27" t="s">
        <v>48</v>
      </c>
      <c r="B105" s="26">
        <v>194860.99</v>
      </c>
      <c r="C105" s="26">
        <v>93618.844</v>
      </c>
      <c r="D105" s="26">
        <v>6226.093</v>
      </c>
      <c r="E105" s="51">
        <v>6224.01</v>
      </c>
      <c r="F105" s="62"/>
      <c r="G105" s="28" t="s">
        <v>8</v>
      </c>
      <c r="H105" s="77" t="s">
        <v>292</v>
      </c>
      <c r="I105" s="1"/>
    </row>
    <row r="106" spans="1:9" ht="12.75" customHeight="1">
      <c r="A106" s="27" t="s">
        <v>49</v>
      </c>
      <c r="B106" s="26">
        <v>194862.683</v>
      </c>
      <c r="C106" s="26">
        <v>93619.317</v>
      </c>
      <c r="D106" s="26">
        <v>6226.216</v>
      </c>
      <c r="E106" s="51">
        <v>6223.72</v>
      </c>
      <c r="F106" s="62"/>
      <c r="G106" s="28" t="s">
        <v>8</v>
      </c>
      <c r="H106" s="77" t="s">
        <v>293</v>
      </c>
      <c r="I106" s="1"/>
    </row>
    <row r="107" spans="1:9" ht="12.75" customHeight="1">
      <c r="A107" s="27" t="s">
        <v>50</v>
      </c>
      <c r="B107" s="26">
        <v>194862.818</v>
      </c>
      <c r="C107" s="26">
        <v>93619.393</v>
      </c>
      <c r="D107" s="26">
        <v>6226.289</v>
      </c>
      <c r="E107" s="51">
        <v>6223.12</v>
      </c>
      <c r="F107" s="62"/>
      <c r="G107" s="28" t="s">
        <v>8</v>
      </c>
      <c r="H107" s="77" t="s">
        <v>294</v>
      </c>
      <c r="I107" s="1"/>
    </row>
    <row r="108" spans="1:9" ht="12.75" customHeight="1">
      <c r="A108" s="27" t="s">
        <v>51</v>
      </c>
      <c r="B108" s="26">
        <v>194865.647</v>
      </c>
      <c r="C108" s="26">
        <v>93622.466</v>
      </c>
      <c r="D108" s="26">
        <v>6226.744</v>
      </c>
      <c r="E108" s="51">
        <v>6224.74</v>
      </c>
      <c r="F108" s="62"/>
      <c r="G108" s="28" t="s">
        <v>8</v>
      </c>
      <c r="H108" s="77" t="s">
        <v>295</v>
      </c>
      <c r="I108" s="1"/>
    </row>
    <row r="109" spans="1:9" ht="12.75" customHeight="1">
      <c r="A109" s="36" t="s">
        <v>52</v>
      </c>
      <c r="B109" s="26">
        <v>194899.194</v>
      </c>
      <c r="C109" s="26">
        <v>93603.246</v>
      </c>
      <c r="D109" s="26">
        <v>6229.779</v>
      </c>
      <c r="E109" s="76">
        <f>D109-(59/12)</f>
        <v>6224.8623333333335</v>
      </c>
      <c r="F109" s="62"/>
      <c r="G109" s="28" t="s">
        <v>8</v>
      </c>
      <c r="H109" s="27" t="s">
        <v>296</v>
      </c>
      <c r="I109" s="1"/>
    </row>
    <row r="110" spans="1:9" ht="12.75" customHeight="1">
      <c r="A110" s="50" t="s">
        <v>122</v>
      </c>
      <c r="B110" s="60">
        <v>194889.872</v>
      </c>
      <c r="C110" s="29">
        <v>93534.138</v>
      </c>
      <c r="D110" s="29">
        <v>6229.64</v>
      </c>
      <c r="E110" s="76">
        <f>D110-(68/12)</f>
        <v>6223.973333333333</v>
      </c>
      <c r="F110" s="29">
        <f>D110-(84/12)</f>
        <v>6222.64</v>
      </c>
      <c r="G110" s="28" t="s">
        <v>8</v>
      </c>
      <c r="H110" s="27" t="s">
        <v>297</v>
      </c>
      <c r="I110" s="1"/>
    </row>
    <row r="111" spans="1:9" ht="12.75" customHeight="1">
      <c r="A111" s="27" t="s">
        <v>53</v>
      </c>
      <c r="B111" s="26">
        <v>194899.285</v>
      </c>
      <c r="C111" s="26">
        <v>93556.984</v>
      </c>
      <c r="D111" s="26">
        <v>6228.805</v>
      </c>
      <c r="E111" s="51">
        <v>6225.39</v>
      </c>
      <c r="F111" s="62"/>
      <c r="G111" s="28" t="s">
        <v>8</v>
      </c>
      <c r="H111" s="77" t="s">
        <v>298</v>
      </c>
      <c r="I111" s="1"/>
    </row>
    <row r="112" spans="1:9" ht="12.75" customHeight="1">
      <c r="A112" s="27" t="s">
        <v>54</v>
      </c>
      <c r="B112" s="26">
        <v>194900.333</v>
      </c>
      <c r="C112" s="26">
        <v>93557.995</v>
      </c>
      <c r="D112" s="26">
        <v>6228.859</v>
      </c>
      <c r="E112" s="51">
        <v>6225.44</v>
      </c>
      <c r="F112" s="62"/>
      <c r="G112" s="28" t="s">
        <v>8</v>
      </c>
      <c r="H112" s="77" t="s">
        <v>299</v>
      </c>
      <c r="I112" s="1"/>
    </row>
    <row r="113" spans="1:9" ht="12.75" customHeight="1">
      <c r="A113" s="27" t="s">
        <v>55</v>
      </c>
      <c r="B113" s="26">
        <v>194905.496</v>
      </c>
      <c r="C113" s="26">
        <v>93559.724</v>
      </c>
      <c r="D113" s="26">
        <v>6228.908</v>
      </c>
      <c r="E113" s="51">
        <v>6226.24</v>
      </c>
      <c r="F113" s="62"/>
      <c r="G113" s="28" t="s">
        <v>8</v>
      </c>
      <c r="H113" s="77" t="s">
        <v>300</v>
      </c>
      <c r="I113" s="1"/>
    </row>
    <row r="114" spans="1:9" ht="12.75" customHeight="1">
      <c r="A114" s="27" t="s">
        <v>56</v>
      </c>
      <c r="B114" s="26">
        <v>194864.698</v>
      </c>
      <c r="C114" s="26">
        <v>93602.069</v>
      </c>
      <c r="D114" s="26">
        <v>6226.36</v>
      </c>
      <c r="E114" s="51">
        <v>6221.36</v>
      </c>
      <c r="F114" s="62"/>
      <c r="G114" s="28" t="s">
        <v>8</v>
      </c>
      <c r="H114" s="77" t="s">
        <v>301</v>
      </c>
      <c r="I114" s="1"/>
    </row>
    <row r="115" spans="1:9" ht="12.75" customHeight="1" hidden="1">
      <c r="A115" s="36" t="s">
        <v>171</v>
      </c>
      <c r="B115" s="61" t="s">
        <v>161</v>
      </c>
      <c r="C115" s="26"/>
      <c r="D115" s="26"/>
      <c r="E115" s="37"/>
      <c r="F115" s="59"/>
      <c r="G115" s="28"/>
      <c r="H115" s="77"/>
      <c r="I115" s="1"/>
    </row>
    <row r="116" spans="1:9" ht="12.75" customHeight="1">
      <c r="A116" s="36" t="s">
        <v>57</v>
      </c>
      <c r="B116" s="26">
        <v>196163.014</v>
      </c>
      <c r="C116" s="26">
        <v>95314.703</v>
      </c>
      <c r="D116" s="26">
        <v>6229.515</v>
      </c>
      <c r="E116" s="29">
        <f>D116-(96/12)</f>
        <v>6221.515</v>
      </c>
      <c r="F116" s="59"/>
      <c r="G116" s="28" t="s">
        <v>9</v>
      </c>
      <c r="H116" s="27" t="s">
        <v>302</v>
      </c>
      <c r="I116" s="1"/>
    </row>
    <row r="117" spans="1:9" ht="12.75" customHeight="1">
      <c r="A117" s="36" t="s">
        <v>58</v>
      </c>
      <c r="B117" s="26">
        <v>196155.971</v>
      </c>
      <c r="C117" s="26">
        <v>95346.915</v>
      </c>
      <c r="D117" s="26">
        <v>6229.495</v>
      </c>
      <c r="E117" s="29">
        <f>D117-(68/12)</f>
        <v>6223.828333333333</v>
      </c>
      <c r="F117" s="59"/>
      <c r="G117" s="28" t="s">
        <v>9</v>
      </c>
      <c r="H117" s="27" t="s">
        <v>303</v>
      </c>
      <c r="I117" s="1"/>
    </row>
    <row r="118" spans="1:9" ht="12.75" customHeight="1">
      <c r="A118" s="36" t="s">
        <v>59</v>
      </c>
      <c r="B118" s="26">
        <v>196188.216</v>
      </c>
      <c r="C118" s="26">
        <v>95366.321</v>
      </c>
      <c r="D118" s="26">
        <v>6230.321</v>
      </c>
      <c r="E118" s="29">
        <f>D118-(71/12)</f>
        <v>6224.404333333333</v>
      </c>
      <c r="F118" s="59"/>
      <c r="G118" s="28" t="s">
        <v>9</v>
      </c>
      <c r="H118" s="27" t="s">
        <v>304</v>
      </c>
      <c r="I118" s="1"/>
    </row>
    <row r="119" spans="1:9" ht="12.75" customHeight="1">
      <c r="A119" s="36" t="s">
        <v>60</v>
      </c>
      <c r="B119" s="26">
        <v>196189.306</v>
      </c>
      <c r="C119" s="26">
        <v>95297.344</v>
      </c>
      <c r="D119" s="26">
        <v>6229.29</v>
      </c>
      <c r="E119" s="29">
        <f>D119-(64/12)</f>
        <v>6223.956666666667</v>
      </c>
      <c r="F119" s="59"/>
      <c r="G119" s="28" t="s">
        <v>9</v>
      </c>
      <c r="H119" s="27" t="s">
        <v>305</v>
      </c>
      <c r="I119" s="1"/>
    </row>
    <row r="120" spans="1:9" ht="12.75">
      <c r="A120" s="36" t="s">
        <v>61</v>
      </c>
      <c r="B120" s="26">
        <v>196163.045</v>
      </c>
      <c r="C120" s="26">
        <v>95314.815</v>
      </c>
      <c r="D120" s="26">
        <v>6229.466</v>
      </c>
      <c r="E120" s="29">
        <f>D120-(66/12)</f>
        <v>6223.966</v>
      </c>
      <c r="F120" s="59"/>
      <c r="G120" s="28" t="s">
        <v>9</v>
      </c>
      <c r="H120" s="27" t="s">
        <v>306</v>
      </c>
      <c r="I120" s="1"/>
    </row>
    <row r="121" spans="1:9" ht="12.75" customHeight="1">
      <c r="A121" s="36" t="s">
        <v>62</v>
      </c>
      <c r="B121" s="26">
        <v>195940.905</v>
      </c>
      <c r="C121" s="26">
        <v>95262.756</v>
      </c>
      <c r="D121" s="26">
        <v>6225.721</v>
      </c>
      <c r="E121" s="29">
        <f>D121-(62/12)</f>
        <v>6220.554333333333</v>
      </c>
      <c r="F121" s="59"/>
      <c r="G121" s="28" t="s">
        <v>9</v>
      </c>
      <c r="H121" s="27" t="s">
        <v>307</v>
      </c>
      <c r="I121" s="1"/>
    </row>
    <row r="122" spans="1:9" ht="12.75" customHeight="1">
      <c r="A122" s="27" t="s">
        <v>63</v>
      </c>
      <c r="B122" s="26">
        <v>196233.442</v>
      </c>
      <c r="C122" s="26">
        <v>95335.222</v>
      </c>
      <c r="D122" s="26">
        <v>6231.14</v>
      </c>
      <c r="E122" s="29">
        <f>D122-(55/12)</f>
        <v>6226.556666666667</v>
      </c>
      <c r="F122" s="27"/>
      <c r="G122" s="28" t="s">
        <v>9</v>
      </c>
      <c r="H122" s="27" t="s">
        <v>308</v>
      </c>
      <c r="I122" s="1"/>
    </row>
    <row r="123" spans="1:9" ht="12.75" customHeight="1">
      <c r="A123" s="36" t="s">
        <v>157</v>
      </c>
      <c r="B123" s="26">
        <v>196199.867</v>
      </c>
      <c r="C123" s="26">
        <v>95381.965</v>
      </c>
      <c r="D123" s="26">
        <v>6229.986</v>
      </c>
      <c r="E123" s="29">
        <f>D123-(45/12)</f>
        <v>6226.236</v>
      </c>
      <c r="F123" s="59"/>
      <c r="G123" s="28" t="s">
        <v>9</v>
      </c>
      <c r="H123" s="27" t="s">
        <v>309</v>
      </c>
      <c r="I123" s="1"/>
    </row>
    <row r="124" spans="1:9" ht="12.75" customHeight="1" hidden="1">
      <c r="A124" s="36" t="s">
        <v>172</v>
      </c>
      <c r="B124" s="61" t="s">
        <v>161</v>
      </c>
      <c r="C124" s="26"/>
      <c r="D124" s="26"/>
      <c r="E124" s="49"/>
      <c r="F124" s="59"/>
      <c r="G124" s="28"/>
      <c r="H124" s="27"/>
      <c r="I124" s="1"/>
    </row>
    <row r="125" spans="1:9" ht="12.75" customHeight="1">
      <c r="A125" s="36" t="s">
        <v>64</v>
      </c>
      <c r="B125" s="26">
        <v>196234.16</v>
      </c>
      <c r="C125" s="26">
        <v>95387.363</v>
      </c>
      <c r="D125" s="26">
        <v>6231.682</v>
      </c>
      <c r="E125" s="29">
        <f>D125-(47/12)</f>
        <v>6227.765333333333</v>
      </c>
      <c r="F125" s="59"/>
      <c r="G125" s="28" t="s">
        <v>9</v>
      </c>
      <c r="H125" s="27" t="s">
        <v>310</v>
      </c>
      <c r="I125" s="1"/>
    </row>
    <row r="126" spans="1:9" ht="12.75" customHeight="1">
      <c r="A126" s="36" t="s">
        <v>65</v>
      </c>
      <c r="B126" s="26">
        <v>196268.401</v>
      </c>
      <c r="C126" s="26">
        <v>95361.288</v>
      </c>
      <c r="D126" s="26">
        <v>6232.289</v>
      </c>
      <c r="E126" s="29">
        <f>D126-(56/12)</f>
        <v>6227.622333333333</v>
      </c>
      <c r="F126" s="59"/>
      <c r="G126" s="28" t="s">
        <v>9</v>
      </c>
      <c r="H126" s="27" t="s">
        <v>311</v>
      </c>
      <c r="I126" s="1"/>
    </row>
    <row r="127" spans="1:9" ht="12.75" customHeight="1">
      <c r="A127" s="36" t="s">
        <v>66</v>
      </c>
      <c r="B127" s="26">
        <v>196438.531</v>
      </c>
      <c r="C127" s="26">
        <v>95423.529</v>
      </c>
      <c r="D127" s="26">
        <v>6239.245</v>
      </c>
      <c r="E127" s="29">
        <f>D127-(44/12)</f>
        <v>6235.578333333333</v>
      </c>
      <c r="F127" s="59"/>
      <c r="G127" s="28" t="s">
        <v>9</v>
      </c>
      <c r="H127" s="27" t="s">
        <v>548</v>
      </c>
      <c r="I127" s="1"/>
    </row>
    <row r="128" spans="1:9" ht="12.75" customHeight="1">
      <c r="A128" s="36" t="s">
        <v>67</v>
      </c>
      <c r="B128" s="26">
        <v>196431.65</v>
      </c>
      <c r="C128" s="26">
        <v>95440.416</v>
      </c>
      <c r="D128" s="26">
        <v>6239.291</v>
      </c>
      <c r="E128" s="29">
        <f>D128-(78/12)</f>
        <v>6232.791</v>
      </c>
      <c r="F128" s="59"/>
      <c r="G128" s="28" t="s">
        <v>9</v>
      </c>
      <c r="H128" s="27" t="s">
        <v>312</v>
      </c>
      <c r="I128" s="1"/>
    </row>
    <row r="129" spans="1:9" ht="12.75">
      <c r="A129" s="36" t="s">
        <v>153</v>
      </c>
      <c r="B129" s="26">
        <v>196165.513</v>
      </c>
      <c r="C129" s="26">
        <v>95234.362</v>
      </c>
      <c r="D129" s="26">
        <v>6222.291</v>
      </c>
      <c r="E129" s="29">
        <f>D129-(72/12)</f>
        <v>6216.291</v>
      </c>
      <c r="F129" s="59"/>
      <c r="G129" s="28" t="s">
        <v>9</v>
      </c>
      <c r="H129" s="27" t="s">
        <v>313</v>
      </c>
      <c r="I129" s="1"/>
    </row>
    <row r="130" spans="1:9" ht="12.75">
      <c r="A130" s="36" t="s">
        <v>173</v>
      </c>
      <c r="B130" s="26">
        <v>198232.19</v>
      </c>
      <c r="C130" s="26">
        <v>96323.69</v>
      </c>
      <c r="D130" s="26">
        <v>6288.52</v>
      </c>
      <c r="E130" s="26">
        <v>6285.94</v>
      </c>
      <c r="F130" s="27"/>
      <c r="G130" s="36" t="s">
        <v>387</v>
      </c>
      <c r="H130" s="27" t="s">
        <v>384</v>
      </c>
      <c r="I130" s="1"/>
    </row>
    <row r="131" spans="1:9" ht="12.75">
      <c r="A131" s="36" t="s">
        <v>174</v>
      </c>
      <c r="B131" s="26">
        <v>198233.07</v>
      </c>
      <c r="C131" s="26">
        <v>96325.06</v>
      </c>
      <c r="D131" s="26">
        <v>6288.27</v>
      </c>
      <c r="E131" s="26">
        <v>6278.19</v>
      </c>
      <c r="F131" s="27"/>
      <c r="G131" s="36" t="s">
        <v>387</v>
      </c>
      <c r="H131" s="27" t="s">
        <v>385</v>
      </c>
      <c r="I131" s="1"/>
    </row>
    <row r="132" spans="1:9" ht="12.75">
      <c r="A132" s="36" t="s">
        <v>175</v>
      </c>
      <c r="B132" s="26">
        <v>198184.75</v>
      </c>
      <c r="C132" s="26">
        <v>96344.55</v>
      </c>
      <c r="D132" s="26">
        <v>6288.27</v>
      </c>
      <c r="E132" s="26">
        <v>6285.61</v>
      </c>
      <c r="F132" s="27"/>
      <c r="G132" s="36" t="s">
        <v>387</v>
      </c>
      <c r="H132" s="27" t="s">
        <v>386</v>
      </c>
      <c r="I132" s="1"/>
    </row>
    <row r="133" spans="1:9" ht="12.75">
      <c r="A133" s="27" t="s">
        <v>154</v>
      </c>
      <c r="B133" s="26">
        <v>198212.23</v>
      </c>
      <c r="C133" s="26">
        <v>96375.49</v>
      </c>
      <c r="D133" s="26">
        <v>6288.44</v>
      </c>
      <c r="E133" s="26">
        <v>6284.52</v>
      </c>
      <c r="F133" s="27"/>
      <c r="G133" s="36" t="s">
        <v>387</v>
      </c>
      <c r="H133" s="27" t="s">
        <v>310</v>
      </c>
      <c r="I133" s="1"/>
    </row>
    <row r="134" spans="1:9" ht="12.75">
      <c r="A134" s="27" t="s">
        <v>155</v>
      </c>
      <c r="B134" s="78">
        <v>198291.33</v>
      </c>
      <c r="C134" s="26">
        <v>96118.5</v>
      </c>
      <c r="D134" s="26">
        <v>6282</v>
      </c>
      <c r="E134" s="29">
        <v>6275.33</v>
      </c>
      <c r="F134" s="26"/>
      <c r="G134" s="27" t="s">
        <v>529</v>
      </c>
      <c r="H134" s="27" t="s">
        <v>530</v>
      </c>
      <c r="I134" s="1"/>
    </row>
    <row r="135" spans="1:9" ht="12.75">
      <c r="A135" s="27" t="s">
        <v>156</v>
      </c>
      <c r="B135" s="39">
        <v>197192.205</v>
      </c>
      <c r="C135" s="39">
        <v>96318.62</v>
      </c>
      <c r="D135" s="36"/>
      <c r="E135" s="39">
        <v>6295.255</v>
      </c>
      <c r="F135" s="36"/>
      <c r="G135" s="36" t="s">
        <v>22</v>
      </c>
      <c r="H135" s="36" t="s">
        <v>316</v>
      </c>
      <c r="I135" s="1"/>
    </row>
    <row r="136" spans="1:8" ht="12.75">
      <c r="A136" s="27" t="s">
        <v>163</v>
      </c>
      <c r="B136" s="39">
        <v>197193.015</v>
      </c>
      <c r="C136" s="39">
        <v>96314.721</v>
      </c>
      <c r="D136" s="36"/>
      <c r="E136" s="39">
        <v>6294.517</v>
      </c>
      <c r="F136" s="36"/>
      <c r="G136" s="36" t="s">
        <v>22</v>
      </c>
      <c r="H136" s="36" t="s">
        <v>316</v>
      </c>
    </row>
    <row r="137" spans="1:8" ht="12.75">
      <c r="A137" s="27" t="s">
        <v>164</v>
      </c>
      <c r="B137" s="39">
        <v>197532.922</v>
      </c>
      <c r="C137" s="39">
        <v>96387.062</v>
      </c>
      <c r="D137" s="36"/>
      <c r="E137" s="39">
        <v>6299.045</v>
      </c>
      <c r="F137" s="36"/>
      <c r="G137" s="36" t="s">
        <v>22</v>
      </c>
      <c r="H137" s="36" t="s">
        <v>317</v>
      </c>
    </row>
    <row r="138" spans="1:9" ht="12.75">
      <c r="A138" s="36" t="s">
        <v>165</v>
      </c>
      <c r="B138" s="39">
        <v>197533.104</v>
      </c>
      <c r="C138" s="39">
        <v>96386.754</v>
      </c>
      <c r="D138" s="36"/>
      <c r="E138" s="39">
        <v>6300.497</v>
      </c>
      <c r="F138" s="36"/>
      <c r="G138" s="36" t="s">
        <v>22</v>
      </c>
      <c r="H138" s="36" t="s">
        <v>317</v>
      </c>
      <c r="I138" s="19"/>
    </row>
    <row r="139" spans="1:9" ht="12.75">
      <c r="A139" s="36" t="s">
        <v>195</v>
      </c>
      <c r="B139" s="39">
        <v>197799.787</v>
      </c>
      <c r="C139" s="39">
        <v>96481.29</v>
      </c>
      <c r="D139" s="36"/>
      <c r="E139" s="39">
        <v>6300.91</v>
      </c>
      <c r="F139" s="36"/>
      <c r="G139" s="36" t="s">
        <v>22</v>
      </c>
      <c r="H139" s="36" t="s">
        <v>316</v>
      </c>
      <c r="I139" s="19"/>
    </row>
    <row r="140" spans="1:9" ht="12.75">
      <c r="A140" s="36" t="s">
        <v>196</v>
      </c>
      <c r="B140" s="39">
        <v>197799.92</v>
      </c>
      <c r="C140" s="39">
        <v>96481.177</v>
      </c>
      <c r="D140" s="36"/>
      <c r="E140" s="39">
        <v>6301.836</v>
      </c>
      <c r="F140" s="36"/>
      <c r="G140" s="36" t="s">
        <v>22</v>
      </c>
      <c r="H140" s="36" t="s">
        <v>316</v>
      </c>
      <c r="I140" s="19"/>
    </row>
    <row r="141" spans="1:9" ht="12.75">
      <c r="A141" s="36" t="s">
        <v>197</v>
      </c>
      <c r="B141" s="39">
        <v>198191.618</v>
      </c>
      <c r="C141" s="39">
        <v>96321.435</v>
      </c>
      <c r="D141" s="39">
        <v>6289.38</v>
      </c>
      <c r="E141" s="36"/>
      <c r="F141" s="37"/>
      <c r="G141" s="36" t="s">
        <v>387</v>
      </c>
      <c r="H141" s="36" t="s">
        <v>380</v>
      </c>
      <c r="I141" s="19"/>
    </row>
    <row r="142" spans="1:9" ht="12.75">
      <c r="A142" s="36" t="s">
        <v>198</v>
      </c>
      <c r="B142" s="39">
        <v>198191.918</v>
      </c>
      <c r="C142" s="39">
        <v>96319.06</v>
      </c>
      <c r="D142" s="39">
        <v>6289.326</v>
      </c>
      <c r="E142" s="36"/>
      <c r="F142" s="40"/>
      <c r="G142" s="36" t="s">
        <v>387</v>
      </c>
      <c r="H142" s="36" t="s">
        <v>380</v>
      </c>
      <c r="I142" s="19"/>
    </row>
    <row r="143" spans="1:9" ht="12.75">
      <c r="A143" s="36" t="s">
        <v>199</v>
      </c>
      <c r="B143" s="39">
        <v>198195.661</v>
      </c>
      <c r="C143" s="39">
        <v>96319.672</v>
      </c>
      <c r="D143" s="39">
        <v>6289.134</v>
      </c>
      <c r="E143" s="36"/>
      <c r="F143" s="40"/>
      <c r="G143" s="36" t="s">
        <v>387</v>
      </c>
      <c r="H143" s="36" t="s">
        <v>380</v>
      </c>
      <c r="I143" s="19"/>
    </row>
    <row r="144" spans="1:8" ht="12.75">
      <c r="A144" s="36" t="s">
        <v>200</v>
      </c>
      <c r="B144" s="39">
        <v>198195.298</v>
      </c>
      <c r="C144" s="39">
        <v>96321.927</v>
      </c>
      <c r="D144" s="39">
        <v>6289.215</v>
      </c>
      <c r="E144" s="36"/>
      <c r="F144" s="40"/>
      <c r="G144" s="36" t="s">
        <v>387</v>
      </c>
      <c r="H144" s="36" t="s">
        <v>380</v>
      </c>
    </row>
    <row r="145" spans="1:9" ht="12.75">
      <c r="A145" s="36" t="s">
        <v>201</v>
      </c>
      <c r="B145" s="26">
        <v>198212.181</v>
      </c>
      <c r="C145" s="26">
        <v>96375.428</v>
      </c>
      <c r="D145" s="26">
        <v>6288.425</v>
      </c>
      <c r="E145" s="29">
        <f>D145-(47/12)</f>
        <v>6284.508333333333</v>
      </c>
      <c r="F145" s="40"/>
      <c r="G145" s="36"/>
      <c r="H145" s="27" t="s">
        <v>310</v>
      </c>
      <c r="I145" s="5" t="s">
        <v>394</v>
      </c>
    </row>
    <row r="146" spans="1:9" ht="12.75">
      <c r="A146" s="36" t="s">
        <v>202</v>
      </c>
      <c r="B146" s="26">
        <v>198291.325</v>
      </c>
      <c r="C146" s="26">
        <v>96118.5</v>
      </c>
      <c r="D146" s="26">
        <v>6282.001</v>
      </c>
      <c r="E146" s="29">
        <f>D146-(80/12)</f>
        <v>6275.334333333333</v>
      </c>
      <c r="F146" s="40"/>
      <c r="G146" s="36"/>
      <c r="H146" s="27" t="s">
        <v>530</v>
      </c>
      <c r="I146" s="5" t="s">
        <v>395</v>
      </c>
    </row>
    <row r="147" spans="1:8" ht="12.75" customHeight="1">
      <c r="A147" s="36" t="s">
        <v>203</v>
      </c>
      <c r="B147" s="26">
        <v>194727.6</v>
      </c>
      <c r="C147" s="39">
        <v>93994.228</v>
      </c>
      <c r="D147" s="39">
        <v>6226.277</v>
      </c>
      <c r="E147" s="29">
        <v>6220.777</v>
      </c>
      <c r="F147" s="40"/>
      <c r="G147" s="28" t="s">
        <v>8</v>
      </c>
      <c r="H147" s="100" t="s">
        <v>867</v>
      </c>
    </row>
    <row r="148" spans="1:8" ht="12.75" customHeight="1">
      <c r="A148" s="36" t="s">
        <v>204</v>
      </c>
      <c r="B148" s="26">
        <v>194883.369</v>
      </c>
      <c r="C148" s="39">
        <v>94033.842</v>
      </c>
      <c r="D148" s="39">
        <v>6234.886</v>
      </c>
      <c r="E148" s="29">
        <v>6229.052666666667</v>
      </c>
      <c r="F148" s="39"/>
      <c r="G148" s="28" t="s">
        <v>8</v>
      </c>
      <c r="H148" s="100" t="s">
        <v>866</v>
      </c>
    </row>
    <row r="149" spans="1:8" ht="12.75" customHeight="1">
      <c r="A149" s="36" t="s">
        <v>205</v>
      </c>
      <c r="B149" s="26">
        <v>194876.554</v>
      </c>
      <c r="C149" s="26">
        <v>94071.693</v>
      </c>
      <c r="D149" s="26">
        <v>6235.85</v>
      </c>
      <c r="E149" s="29">
        <v>6227.766666666667</v>
      </c>
      <c r="F149" s="26"/>
      <c r="G149" s="28" t="s">
        <v>8</v>
      </c>
      <c r="H149" s="101" t="s">
        <v>868</v>
      </c>
    </row>
    <row r="150" spans="1:8" ht="12.75">
      <c r="A150" s="36" t="s">
        <v>206</v>
      </c>
      <c r="B150" s="61"/>
      <c r="C150" s="26"/>
      <c r="D150" s="26"/>
      <c r="E150" s="29"/>
      <c r="F150" s="26"/>
      <c r="G150" s="36"/>
      <c r="H150" s="25"/>
    </row>
    <row r="151" spans="1:8" ht="12.75">
      <c r="A151" s="36" t="s">
        <v>207</v>
      </c>
      <c r="B151" s="61"/>
      <c r="C151" s="26"/>
      <c r="D151" s="26"/>
      <c r="E151" s="29"/>
      <c r="F151" s="26"/>
      <c r="G151" s="36"/>
      <c r="H151" s="25"/>
    </row>
    <row r="152" spans="1:8" ht="12.75">
      <c r="A152" s="36" t="s">
        <v>208</v>
      </c>
      <c r="B152" s="61"/>
      <c r="C152" s="26"/>
      <c r="D152" s="26"/>
      <c r="E152" s="29"/>
      <c r="F152" s="26"/>
      <c r="G152" s="36"/>
      <c r="H152" s="25"/>
    </row>
    <row r="153" spans="1:8" ht="12.75">
      <c r="A153" s="81" t="s">
        <v>209</v>
      </c>
      <c r="B153" s="82">
        <v>196943.051</v>
      </c>
      <c r="C153" s="82">
        <v>96238.226</v>
      </c>
      <c r="D153" s="82">
        <v>6292.656</v>
      </c>
      <c r="E153" s="83">
        <f>D153-(41/12)</f>
        <v>6289.239333333333</v>
      </c>
      <c r="F153" s="82"/>
      <c r="G153" s="81" t="s">
        <v>22</v>
      </c>
      <c r="H153" s="82" t="s">
        <v>379</v>
      </c>
    </row>
    <row r="154" spans="1:8" ht="12.75">
      <c r="A154" s="81" t="s">
        <v>210</v>
      </c>
      <c r="B154" s="82">
        <v>197248.43</v>
      </c>
      <c r="C154" s="82">
        <v>96268.895</v>
      </c>
      <c r="D154" s="82">
        <v>6294.709</v>
      </c>
      <c r="E154" s="83">
        <f>D154-(41/12)</f>
        <v>6291.292333333333</v>
      </c>
      <c r="F154" s="82"/>
      <c r="G154" s="81" t="s">
        <v>22</v>
      </c>
      <c r="H154" s="82" t="s">
        <v>379</v>
      </c>
    </row>
    <row r="155" spans="1:8" ht="12.75">
      <c r="A155" s="84" t="s">
        <v>180</v>
      </c>
      <c r="B155" s="82">
        <v>196844.378</v>
      </c>
      <c r="C155" s="82">
        <v>96226.946</v>
      </c>
      <c r="D155" s="82">
        <v>6287.03</v>
      </c>
      <c r="E155" s="83">
        <f>D155-(32/12)</f>
        <v>6284.363333333333</v>
      </c>
      <c r="F155" s="82"/>
      <c r="G155" s="81" t="s">
        <v>22</v>
      </c>
      <c r="H155" s="81" t="s">
        <v>386</v>
      </c>
    </row>
    <row r="156" spans="1:8" ht="12.75">
      <c r="A156" s="84" t="s">
        <v>181</v>
      </c>
      <c r="B156" s="82">
        <v>197234.137</v>
      </c>
      <c r="C156" s="82">
        <v>96274.501</v>
      </c>
      <c r="D156" s="82">
        <v>6294.717</v>
      </c>
      <c r="E156" s="83">
        <f>D156-(33/12)</f>
        <v>6291.967</v>
      </c>
      <c r="F156" s="81"/>
      <c r="G156" s="81" t="s">
        <v>22</v>
      </c>
      <c r="H156" s="81" t="s">
        <v>760</v>
      </c>
    </row>
    <row r="157" spans="1:8" ht="12.75">
      <c r="A157" s="84" t="s">
        <v>756</v>
      </c>
      <c r="B157" s="82">
        <v>197233.735</v>
      </c>
      <c r="C157" s="82">
        <v>96277.814</v>
      </c>
      <c r="D157" s="82">
        <v>6294.944</v>
      </c>
      <c r="E157" s="83">
        <f>D157-(35/12)</f>
        <v>6292.027333333333</v>
      </c>
      <c r="F157" s="81"/>
      <c r="G157" s="81" t="s">
        <v>22</v>
      </c>
      <c r="H157" s="81" t="s">
        <v>582</v>
      </c>
    </row>
    <row r="158" spans="1:8" ht="12.75">
      <c r="A158" s="84" t="s">
        <v>765</v>
      </c>
      <c r="B158" s="82">
        <v>197246.917</v>
      </c>
      <c r="C158" s="82">
        <v>96246.435</v>
      </c>
      <c r="D158" s="82">
        <v>6291.702</v>
      </c>
      <c r="E158" s="83">
        <f>D158-(47/12)</f>
        <v>6287.785333333333</v>
      </c>
      <c r="F158" s="81"/>
      <c r="G158" s="81" t="s">
        <v>22</v>
      </c>
      <c r="H158" s="81" t="s">
        <v>310</v>
      </c>
    </row>
    <row r="159" spans="1:8" ht="12.75">
      <c r="A159" s="84" t="s">
        <v>766</v>
      </c>
      <c r="B159" s="82">
        <v>197247.545</v>
      </c>
      <c r="C159" s="82">
        <v>96241.976</v>
      </c>
      <c r="D159" s="82">
        <v>6291.646</v>
      </c>
      <c r="E159" s="83">
        <f>D159-(45/12)</f>
        <v>6287.896</v>
      </c>
      <c r="F159" s="81"/>
      <c r="G159" s="81" t="s">
        <v>22</v>
      </c>
      <c r="H159" s="81" t="s">
        <v>761</v>
      </c>
    </row>
    <row r="160" spans="1:8" ht="12.75">
      <c r="A160" s="84" t="s">
        <v>182</v>
      </c>
      <c r="B160" s="82">
        <v>196961.858</v>
      </c>
      <c r="C160" s="82">
        <v>96252.548</v>
      </c>
      <c r="D160" s="82">
        <v>6292.309</v>
      </c>
      <c r="E160" s="83">
        <f>D160-(45/12)</f>
        <v>6288.559</v>
      </c>
      <c r="F160" s="81"/>
      <c r="G160" s="81" t="s">
        <v>22</v>
      </c>
      <c r="H160" s="82" t="s">
        <v>761</v>
      </c>
    </row>
    <row r="161" spans="1:8" ht="12.75">
      <c r="A161" s="84" t="s">
        <v>757</v>
      </c>
      <c r="B161" s="82">
        <v>196961.651</v>
      </c>
      <c r="C161" s="82">
        <v>96249.514</v>
      </c>
      <c r="D161" s="82">
        <v>6292.53</v>
      </c>
      <c r="E161" s="83">
        <f>D161-(49/12)</f>
        <v>6288.446666666667</v>
      </c>
      <c r="F161" s="81"/>
      <c r="G161" s="81" t="s">
        <v>22</v>
      </c>
      <c r="H161" s="81" t="s">
        <v>762</v>
      </c>
    </row>
    <row r="162" spans="1:8" ht="12.75">
      <c r="A162" s="84" t="s">
        <v>767</v>
      </c>
      <c r="B162" s="82">
        <v>196949.996</v>
      </c>
      <c r="C162" s="82">
        <v>96215.534</v>
      </c>
      <c r="D162" s="82">
        <v>6287.942</v>
      </c>
      <c r="E162" s="83">
        <f>D162-(62/12)</f>
        <v>6282.775333333333</v>
      </c>
      <c r="F162" s="22"/>
      <c r="G162" s="81" t="s">
        <v>22</v>
      </c>
      <c r="H162" s="81" t="s">
        <v>763</v>
      </c>
    </row>
    <row r="163" spans="1:8" ht="12.75">
      <c r="A163" s="84" t="s">
        <v>768</v>
      </c>
      <c r="B163" s="82">
        <v>196950.022</v>
      </c>
      <c r="C163" s="82">
        <v>96220.038</v>
      </c>
      <c r="D163" s="82">
        <v>6288.544</v>
      </c>
      <c r="E163" s="83">
        <f>D163-(72/12)</f>
        <v>6282.544</v>
      </c>
      <c r="F163" s="22"/>
      <c r="G163" s="81" t="s">
        <v>22</v>
      </c>
      <c r="H163" s="81" t="s">
        <v>759</v>
      </c>
    </row>
    <row r="164" spans="1:8" ht="12.75">
      <c r="A164" s="84" t="s">
        <v>183</v>
      </c>
      <c r="B164" s="82">
        <v>196852.149</v>
      </c>
      <c r="C164" s="82">
        <v>96269.075</v>
      </c>
      <c r="D164" s="82">
        <v>6291.804</v>
      </c>
      <c r="E164" s="83">
        <f>D164-(35/12)</f>
        <v>6288.887333333333</v>
      </c>
      <c r="F164" s="81"/>
      <c r="G164" s="81" t="s">
        <v>22</v>
      </c>
      <c r="H164" s="81" t="s">
        <v>582</v>
      </c>
    </row>
    <row r="165" spans="1:8" ht="12.75">
      <c r="A165" s="84" t="s">
        <v>758</v>
      </c>
      <c r="B165" s="82">
        <v>196851.688</v>
      </c>
      <c r="C165" s="82">
        <v>96265.805</v>
      </c>
      <c r="D165" s="82">
        <v>6291.667</v>
      </c>
      <c r="E165" s="83">
        <f>D165-(43/12)</f>
        <v>6288.083666666667</v>
      </c>
      <c r="F165" s="81"/>
      <c r="G165" s="81" t="s">
        <v>22</v>
      </c>
      <c r="H165" s="81" t="s">
        <v>764</v>
      </c>
    </row>
    <row r="166" spans="1:8" ht="12.75">
      <c r="A166" s="84" t="s">
        <v>769</v>
      </c>
      <c r="B166" s="82">
        <v>196842.281</v>
      </c>
      <c r="C166" s="82">
        <v>96215.507</v>
      </c>
      <c r="D166" s="82">
        <v>6286.41</v>
      </c>
      <c r="E166" s="83">
        <f>D166-(49/12)</f>
        <v>6282.326666666667</v>
      </c>
      <c r="F166" s="81"/>
      <c r="G166" s="81" t="s">
        <v>22</v>
      </c>
      <c r="H166" s="81" t="s">
        <v>762</v>
      </c>
    </row>
    <row r="167" spans="1:8" ht="12.75">
      <c r="A167" s="84" t="s">
        <v>770</v>
      </c>
      <c r="B167" s="82">
        <v>196841.92</v>
      </c>
      <c r="C167" s="82">
        <v>96210.92</v>
      </c>
      <c r="D167" s="82">
        <v>6286.299</v>
      </c>
      <c r="E167" s="83">
        <f>D167-(49/12)</f>
        <v>6282.215666666667</v>
      </c>
      <c r="F167" s="81"/>
      <c r="G167" s="81" t="s">
        <v>22</v>
      </c>
      <c r="H167" s="81" t="s">
        <v>762</v>
      </c>
    </row>
    <row r="168" spans="1:8" ht="12.75">
      <c r="A168" s="42" t="s">
        <v>184</v>
      </c>
      <c r="B168" s="26">
        <v>197385.23</v>
      </c>
      <c r="C168" s="26">
        <v>96241.307</v>
      </c>
      <c r="D168" s="26">
        <v>6294.075</v>
      </c>
      <c r="E168" s="29">
        <f>D168-(55/12)</f>
        <v>6289.491666666667</v>
      </c>
      <c r="F168" s="27"/>
      <c r="G168" s="27"/>
      <c r="H168" s="26" t="s">
        <v>308</v>
      </c>
    </row>
    <row r="169" spans="1:8" ht="12.75">
      <c r="A169" s="42" t="s">
        <v>185</v>
      </c>
      <c r="B169" s="26">
        <v>197257.088</v>
      </c>
      <c r="C169" s="26">
        <v>96225.37</v>
      </c>
      <c r="D169" s="26">
        <v>6290.97</v>
      </c>
      <c r="E169" s="29">
        <v>0</v>
      </c>
      <c r="F169" s="36"/>
      <c r="G169" s="36"/>
      <c r="H169" s="26" t="s">
        <v>715</v>
      </c>
    </row>
    <row r="170" spans="1:9" ht="12.75">
      <c r="A170" s="42" t="s">
        <v>186</v>
      </c>
      <c r="B170" s="26">
        <v>197259.933</v>
      </c>
      <c r="C170" s="26">
        <v>96217.476</v>
      </c>
      <c r="D170" s="26">
        <v>6289.485</v>
      </c>
      <c r="E170" s="29">
        <f>D170-(43/12)</f>
        <v>6285.901666666667</v>
      </c>
      <c r="F170" s="27"/>
      <c r="G170" s="27"/>
      <c r="H170" s="26" t="s">
        <v>578</v>
      </c>
      <c r="I170" s="5"/>
    </row>
    <row r="171" spans="1:9" ht="12.75">
      <c r="A171" s="42" t="s">
        <v>187</v>
      </c>
      <c r="B171" s="26">
        <v>197189.249</v>
      </c>
      <c r="C171" s="26">
        <v>96207.322</v>
      </c>
      <c r="D171" s="26">
        <v>6288.161</v>
      </c>
      <c r="E171" s="29">
        <f>D171-(44/12)</f>
        <v>6284.494333333333</v>
      </c>
      <c r="F171" s="27"/>
      <c r="G171" s="27"/>
      <c r="H171" s="26" t="s">
        <v>548</v>
      </c>
      <c r="I171" s="5"/>
    </row>
    <row r="172" spans="1:9" ht="12.75">
      <c r="A172" s="42" t="s">
        <v>188</v>
      </c>
      <c r="B172" s="26">
        <v>197100.1</v>
      </c>
      <c r="C172" s="26">
        <v>96213.179</v>
      </c>
      <c r="D172" s="26">
        <v>6289.217</v>
      </c>
      <c r="E172" s="29">
        <f>D172-(26/12)</f>
        <v>6287.050333333333</v>
      </c>
      <c r="F172" s="27"/>
      <c r="G172" s="27"/>
      <c r="H172" s="26" t="s">
        <v>716</v>
      </c>
      <c r="I172" s="5"/>
    </row>
    <row r="173" spans="1:8" ht="12.75">
      <c r="A173" s="42" t="s">
        <v>189</v>
      </c>
      <c r="B173" s="26">
        <v>197100.234</v>
      </c>
      <c r="C173" s="26">
        <v>96211.867</v>
      </c>
      <c r="D173" s="26">
        <v>6289.129</v>
      </c>
      <c r="E173" s="29">
        <f>D173-(53/12)</f>
        <v>6284.712333333333</v>
      </c>
      <c r="F173" s="27"/>
      <c r="G173" s="27"/>
      <c r="H173" s="26" t="s">
        <v>717</v>
      </c>
    </row>
    <row r="174" spans="1:8" ht="12.75">
      <c r="A174" s="42" t="s">
        <v>190</v>
      </c>
      <c r="B174" s="26">
        <v>197101.492</v>
      </c>
      <c r="C174" s="26">
        <v>96201.969</v>
      </c>
      <c r="D174" s="26">
        <v>6287.808</v>
      </c>
      <c r="E174" s="29">
        <f>D174-(52/12)</f>
        <v>6283.474666666667</v>
      </c>
      <c r="F174" s="27"/>
      <c r="G174" s="27"/>
      <c r="H174" s="26" t="s">
        <v>718</v>
      </c>
    </row>
    <row r="175" spans="1:9" ht="12.75">
      <c r="A175" s="42" t="s">
        <v>191</v>
      </c>
      <c r="B175" s="26">
        <v>197060.919</v>
      </c>
      <c r="C175" s="26">
        <v>96199.996</v>
      </c>
      <c r="D175" s="26">
        <v>6287.346</v>
      </c>
      <c r="E175" s="29">
        <f>D175-(54/12)</f>
        <v>6282.846</v>
      </c>
      <c r="F175" s="27"/>
      <c r="G175" s="27"/>
      <c r="H175" s="26" t="s">
        <v>719</v>
      </c>
      <c r="I175" s="5"/>
    </row>
    <row r="176" spans="1:9" ht="12.75">
      <c r="A176" s="42" t="s">
        <v>192</v>
      </c>
      <c r="B176" s="78">
        <v>195450.446</v>
      </c>
      <c r="C176" s="26">
        <v>95947.843</v>
      </c>
      <c r="D176" s="26">
        <v>6235.057</v>
      </c>
      <c r="E176" s="29">
        <f>D176-(40/12)</f>
        <v>6231.723666666667</v>
      </c>
      <c r="F176" s="27"/>
      <c r="G176" s="27" t="s">
        <v>725</v>
      </c>
      <c r="H176" s="27" t="s">
        <v>726</v>
      </c>
      <c r="I176" s="5"/>
    </row>
    <row r="177" spans="1:9" ht="12.75" customHeight="1">
      <c r="A177" s="42" t="s">
        <v>193</v>
      </c>
      <c r="B177" s="78">
        <v>195355.641</v>
      </c>
      <c r="C177" s="26">
        <v>95936.666</v>
      </c>
      <c r="D177" s="26">
        <v>6233.77</v>
      </c>
      <c r="E177" s="29">
        <f>D177-(47/12)</f>
        <v>6229.8533333333335</v>
      </c>
      <c r="F177" s="27"/>
      <c r="G177" s="27" t="s">
        <v>725</v>
      </c>
      <c r="H177" s="27" t="s">
        <v>727</v>
      </c>
      <c r="I177" s="5"/>
    </row>
    <row r="178" spans="1:9" ht="12.75">
      <c r="A178" s="42" t="s">
        <v>194</v>
      </c>
      <c r="B178" s="78">
        <v>195228.066</v>
      </c>
      <c r="C178" s="26">
        <v>95918.917</v>
      </c>
      <c r="D178" s="26">
        <v>6233.446</v>
      </c>
      <c r="E178" s="29">
        <f>D178-(41/12)</f>
        <v>6230.029333333333</v>
      </c>
      <c r="F178" s="27"/>
      <c r="G178" s="27" t="s">
        <v>725</v>
      </c>
      <c r="H178" s="27" t="s">
        <v>728</v>
      </c>
      <c r="I178" s="5"/>
    </row>
    <row r="179" spans="1:9" ht="12.75">
      <c r="A179" s="42" t="s">
        <v>413</v>
      </c>
      <c r="B179" s="78">
        <v>195107.656</v>
      </c>
      <c r="C179" s="26">
        <v>95900.317</v>
      </c>
      <c r="D179" s="26">
        <v>6234.776</v>
      </c>
      <c r="E179" s="29">
        <f>D179-(45/12)</f>
        <v>6231.026</v>
      </c>
      <c r="F179" s="27"/>
      <c r="G179" s="27" t="s">
        <v>725</v>
      </c>
      <c r="H179" s="27" t="s">
        <v>729</v>
      </c>
      <c r="I179" s="5"/>
    </row>
    <row r="180" spans="1:9" ht="12.75">
      <c r="A180" s="42" t="s">
        <v>414</v>
      </c>
      <c r="B180" s="78">
        <v>194959.244</v>
      </c>
      <c r="C180" s="26">
        <v>95876.339</v>
      </c>
      <c r="D180" s="26">
        <v>6235.423</v>
      </c>
      <c r="E180" s="29">
        <f>D180-(43/12)</f>
        <v>6231.839666666667</v>
      </c>
      <c r="F180" s="27"/>
      <c r="G180" s="27" t="s">
        <v>725</v>
      </c>
      <c r="H180" s="27" t="s">
        <v>730</v>
      </c>
      <c r="I180" s="5"/>
    </row>
    <row r="181" spans="1:9" ht="12.75">
      <c r="A181" s="42" t="s">
        <v>609</v>
      </c>
      <c r="B181" s="78">
        <v>194857.224</v>
      </c>
      <c r="C181" s="26">
        <v>95860.849</v>
      </c>
      <c r="D181" s="26">
        <v>6237.142</v>
      </c>
      <c r="E181" s="29">
        <f>D181-(47/12)</f>
        <v>6233.225333333333</v>
      </c>
      <c r="F181" s="27"/>
      <c r="G181" s="27" t="s">
        <v>725</v>
      </c>
      <c r="H181" s="27" t="s">
        <v>727</v>
      </c>
      <c r="I181" s="5"/>
    </row>
    <row r="182" spans="1:9" ht="12.75">
      <c r="A182" s="42" t="s">
        <v>610</v>
      </c>
      <c r="B182" s="78">
        <v>193480.266</v>
      </c>
      <c r="C182" s="26">
        <v>95653.213</v>
      </c>
      <c r="D182" s="26">
        <v>6251.343</v>
      </c>
      <c r="E182" s="29">
        <f>D182-(42/12)</f>
        <v>6247.843</v>
      </c>
      <c r="F182" s="27"/>
      <c r="G182" s="27" t="s">
        <v>725</v>
      </c>
      <c r="H182" s="27" t="s">
        <v>731</v>
      </c>
      <c r="I182" s="5"/>
    </row>
    <row r="183" spans="1:9" ht="12.75">
      <c r="A183" s="42" t="s">
        <v>720</v>
      </c>
      <c r="B183" s="78">
        <v>193579.473</v>
      </c>
      <c r="C183" s="26">
        <v>95666.228</v>
      </c>
      <c r="D183" s="26">
        <v>6252.194</v>
      </c>
      <c r="E183" s="29">
        <f>D183-(35/12)</f>
        <v>6249.277333333333</v>
      </c>
      <c r="F183" s="27"/>
      <c r="G183" s="27" t="s">
        <v>725</v>
      </c>
      <c r="H183" s="27" t="s">
        <v>733</v>
      </c>
      <c r="I183" s="5"/>
    </row>
    <row r="184" spans="1:9" ht="12.75">
      <c r="A184" s="42" t="s">
        <v>721</v>
      </c>
      <c r="B184" s="78">
        <v>193690.605</v>
      </c>
      <c r="C184" s="26">
        <v>95679.739</v>
      </c>
      <c r="D184" s="26">
        <v>6252.974</v>
      </c>
      <c r="E184" s="29">
        <f>D184-(38/12)</f>
        <v>6249.807333333333</v>
      </c>
      <c r="F184" s="27"/>
      <c r="G184" s="27" t="s">
        <v>725</v>
      </c>
      <c r="H184" s="27" t="s">
        <v>732</v>
      </c>
      <c r="I184" s="5"/>
    </row>
    <row r="185" spans="1:9" ht="12.75">
      <c r="A185" s="42" t="s">
        <v>722</v>
      </c>
      <c r="B185" s="78">
        <v>193817.054</v>
      </c>
      <c r="C185" s="26">
        <v>95673.744</v>
      </c>
      <c r="D185" s="26">
        <v>6253.346</v>
      </c>
      <c r="E185" s="29">
        <f>D185-(30/12)</f>
        <v>6250.846</v>
      </c>
      <c r="F185" s="27"/>
      <c r="G185" s="27" t="s">
        <v>725</v>
      </c>
      <c r="H185" s="27" t="s">
        <v>734</v>
      </c>
      <c r="I185" s="5"/>
    </row>
    <row r="186" spans="1:9" ht="12.75">
      <c r="A186" s="42" t="s">
        <v>723</v>
      </c>
      <c r="B186" s="78">
        <v>193918.07</v>
      </c>
      <c r="C186" s="26">
        <v>95660.964</v>
      </c>
      <c r="D186" s="26">
        <v>6253.844</v>
      </c>
      <c r="E186" s="29">
        <f>D186-(39/12)</f>
        <v>6250.594</v>
      </c>
      <c r="F186" s="27"/>
      <c r="G186" s="27" t="s">
        <v>725</v>
      </c>
      <c r="H186" s="27" t="s">
        <v>735</v>
      </c>
      <c r="I186" s="5"/>
    </row>
    <row r="187" spans="1:9" ht="12.75">
      <c r="A187" s="42" t="s">
        <v>724</v>
      </c>
      <c r="B187" s="78">
        <v>194092.788</v>
      </c>
      <c r="C187" s="26">
        <v>95677.125</v>
      </c>
      <c r="D187" s="26">
        <v>6247.328</v>
      </c>
      <c r="E187" s="29">
        <f>D187-(32/12)</f>
        <v>6244.6613333333335</v>
      </c>
      <c r="F187" s="27"/>
      <c r="G187" s="27" t="s">
        <v>725</v>
      </c>
      <c r="H187" s="27" t="s">
        <v>736</v>
      </c>
      <c r="I187" s="5"/>
    </row>
    <row r="188" spans="1:9" ht="12.75">
      <c r="A188" s="36" t="s">
        <v>805</v>
      </c>
      <c r="B188" s="78">
        <v>194502.016</v>
      </c>
      <c r="C188" s="26">
        <v>93901.434</v>
      </c>
      <c r="D188" s="26">
        <v>6226.314</v>
      </c>
      <c r="E188" s="29">
        <v>6212.314</v>
      </c>
      <c r="F188" s="27"/>
      <c r="G188" s="27" t="s">
        <v>823</v>
      </c>
      <c r="H188" s="101" t="s">
        <v>813</v>
      </c>
      <c r="I188" s="5"/>
    </row>
    <row r="189" spans="1:9" ht="12.75">
      <c r="A189" s="36" t="s">
        <v>806</v>
      </c>
      <c r="B189" s="78">
        <v>194509.354</v>
      </c>
      <c r="C189" s="26">
        <v>93903.891</v>
      </c>
      <c r="D189" s="26">
        <v>6226.449</v>
      </c>
      <c r="E189" s="29">
        <v>6210.5289999999995</v>
      </c>
      <c r="F189" s="27"/>
      <c r="G189" s="27" t="s">
        <v>823</v>
      </c>
      <c r="H189" s="101" t="s">
        <v>814</v>
      </c>
      <c r="I189" s="5"/>
    </row>
    <row r="190" spans="1:9" ht="12.75">
      <c r="A190" s="36" t="s">
        <v>807</v>
      </c>
      <c r="B190" s="78">
        <v>194530.535</v>
      </c>
      <c r="C190" s="26">
        <v>93906.028</v>
      </c>
      <c r="D190" s="26">
        <v>6228.771</v>
      </c>
      <c r="E190" s="29"/>
      <c r="F190" s="27"/>
      <c r="G190" s="27" t="s">
        <v>823</v>
      </c>
      <c r="H190" s="101" t="s">
        <v>815</v>
      </c>
      <c r="I190" s="5"/>
    </row>
    <row r="191" spans="1:9" ht="12.75">
      <c r="A191" s="36" t="s">
        <v>808</v>
      </c>
      <c r="B191" s="78">
        <v>194614.778</v>
      </c>
      <c r="C191" s="26">
        <v>93846.283</v>
      </c>
      <c r="D191" s="26">
        <v>6221.154</v>
      </c>
      <c r="E191" s="29">
        <v>6217.154</v>
      </c>
      <c r="F191" s="27"/>
      <c r="G191" s="27" t="s">
        <v>823</v>
      </c>
      <c r="H191" s="101" t="s">
        <v>816</v>
      </c>
      <c r="I191" s="5"/>
    </row>
    <row r="192" spans="1:9" ht="12.75">
      <c r="A192" s="36" t="s">
        <v>809</v>
      </c>
      <c r="B192" s="78">
        <v>194593.375</v>
      </c>
      <c r="C192" s="26">
        <v>93857.155</v>
      </c>
      <c r="D192" s="26">
        <v>6227.56</v>
      </c>
      <c r="E192" s="29"/>
      <c r="F192" s="27"/>
      <c r="G192" s="27" t="s">
        <v>823</v>
      </c>
      <c r="H192" s="101" t="s">
        <v>817</v>
      </c>
      <c r="I192" s="5"/>
    </row>
    <row r="193" spans="1:9" ht="12.75">
      <c r="A193" s="36" t="s">
        <v>810</v>
      </c>
      <c r="B193" s="78">
        <v>194567.986</v>
      </c>
      <c r="C193" s="26">
        <v>93919.286</v>
      </c>
      <c r="D193" s="26">
        <v>6222.62</v>
      </c>
      <c r="E193" s="29"/>
      <c r="F193" s="27"/>
      <c r="G193" s="27" t="s">
        <v>823</v>
      </c>
      <c r="H193" s="101" t="s">
        <v>815</v>
      </c>
      <c r="I193" s="5"/>
    </row>
    <row r="194" spans="1:9" ht="12.75">
      <c r="A194" s="36" t="s">
        <v>811</v>
      </c>
      <c r="B194" s="78">
        <v>194651.503</v>
      </c>
      <c r="C194" s="26">
        <v>93931.853</v>
      </c>
      <c r="D194" s="26">
        <v>6221.725</v>
      </c>
      <c r="E194" s="29"/>
      <c r="F194" s="27"/>
      <c r="G194" s="27" t="s">
        <v>823</v>
      </c>
      <c r="H194" s="101" t="s">
        <v>815</v>
      </c>
      <c r="I194" s="5"/>
    </row>
    <row r="195" spans="1:9" ht="12.75">
      <c r="A195" s="36" t="s">
        <v>812</v>
      </c>
      <c r="B195" s="78">
        <v>194664.82</v>
      </c>
      <c r="C195" s="26">
        <v>93935.031</v>
      </c>
      <c r="D195" s="26">
        <v>6223.388</v>
      </c>
      <c r="E195" s="29"/>
      <c r="F195" s="27"/>
      <c r="G195" s="27" t="s">
        <v>823</v>
      </c>
      <c r="H195" s="101" t="s">
        <v>815</v>
      </c>
      <c r="I195" s="5"/>
    </row>
    <row r="196" spans="1:9" ht="12.75">
      <c r="A196" s="36" t="s">
        <v>800</v>
      </c>
      <c r="B196" s="78">
        <v>194765.936</v>
      </c>
      <c r="C196" s="26">
        <v>93959.811</v>
      </c>
      <c r="D196" s="26">
        <v>6232.619</v>
      </c>
      <c r="E196" s="29">
        <v>6224.369</v>
      </c>
      <c r="F196" s="27"/>
      <c r="G196" s="27" t="s">
        <v>823</v>
      </c>
      <c r="H196" s="101" t="s">
        <v>818</v>
      </c>
      <c r="I196" s="5"/>
    </row>
    <row r="197" spans="1:9" ht="12.75">
      <c r="A197" s="36" t="s">
        <v>801</v>
      </c>
      <c r="B197" s="78">
        <v>194695.568</v>
      </c>
      <c r="C197" s="26">
        <v>93862.871</v>
      </c>
      <c r="D197" s="26">
        <v>6220.472</v>
      </c>
      <c r="E197" s="29">
        <v>6216.889</v>
      </c>
      <c r="F197" s="27"/>
      <c r="G197" s="27" t="s">
        <v>823</v>
      </c>
      <c r="H197" s="101" t="s">
        <v>819</v>
      </c>
      <c r="I197" s="5"/>
    </row>
    <row r="198" spans="1:9" ht="12.75">
      <c r="A198" s="36" t="s">
        <v>802</v>
      </c>
      <c r="B198" s="78">
        <v>194715.576</v>
      </c>
      <c r="C198" s="26">
        <v>93882.731</v>
      </c>
      <c r="D198" s="26">
        <v>6229.49</v>
      </c>
      <c r="E198" s="29"/>
      <c r="F198" s="27"/>
      <c r="G198" s="27" t="s">
        <v>823</v>
      </c>
      <c r="H198" s="101" t="s">
        <v>820</v>
      </c>
      <c r="I198" s="5"/>
    </row>
    <row r="199" spans="1:9" ht="12.75">
      <c r="A199" s="36" t="s">
        <v>803</v>
      </c>
      <c r="B199" s="78">
        <v>194707.329</v>
      </c>
      <c r="C199" s="26">
        <v>93865.262</v>
      </c>
      <c r="D199" s="26">
        <v>6222.594</v>
      </c>
      <c r="E199" s="29">
        <v>6216.011</v>
      </c>
      <c r="F199" s="27"/>
      <c r="G199" s="27" t="s">
        <v>823</v>
      </c>
      <c r="H199" s="101" t="s">
        <v>821</v>
      </c>
      <c r="I199" s="5"/>
    </row>
    <row r="200" spans="1:9" ht="12.75">
      <c r="A200" s="36" t="s">
        <v>804</v>
      </c>
      <c r="B200" s="78">
        <v>194727.267</v>
      </c>
      <c r="C200" s="26">
        <v>93871.74</v>
      </c>
      <c r="D200" s="26">
        <v>6227.31</v>
      </c>
      <c r="E200" s="29">
        <v>6223.143</v>
      </c>
      <c r="F200" s="27"/>
      <c r="G200" s="27" t="s">
        <v>823</v>
      </c>
      <c r="H200" s="101" t="s">
        <v>822</v>
      </c>
      <c r="I200" s="5"/>
    </row>
    <row r="201" spans="1:9" ht="12.75">
      <c r="A201" s="36" t="s">
        <v>17</v>
      </c>
      <c r="B201" s="26">
        <v>193460.74</v>
      </c>
      <c r="C201" s="26">
        <v>93623.098</v>
      </c>
      <c r="D201" s="26">
        <v>6226.07</v>
      </c>
      <c r="E201" s="29">
        <f aca="true" t="shared" si="0" ref="E201:E210">D201-(72/12)</f>
        <v>6220.07</v>
      </c>
      <c r="F201" s="62"/>
      <c r="G201" s="28" t="s">
        <v>10</v>
      </c>
      <c r="H201" s="27" t="s">
        <v>211</v>
      </c>
      <c r="I201" s="5"/>
    </row>
    <row r="202" spans="1:9" ht="12.75">
      <c r="A202" s="36" t="s">
        <v>16</v>
      </c>
      <c r="B202" s="26">
        <v>193459.536</v>
      </c>
      <c r="C202" s="26">
        <v>93647.403</v>
      </c>
      <c r="D202" s="26">
        <v>6228.033</v>
      </c>
      <c r="E202" s="29">
        <f t="shared" si="0"/>
        <v>6222.033</v>
      </c>
      <c r="F202" s="62"/>
      <c r="G202" s="28" t="s">
        <v>10</v>
      </c>
      <c r="H202" s="27" t="s">
        <v>212</v>
      </c>
      <c r="I202" s="5"/>
    </row>
    <row r="203" spans="1:9" ht="12.75" customHeight="1">
      <c r="A203" s="36" t="s">
        <v>15</v>
      </c>
      <c r="B203" s="26">
        <v>193458.9</v>
      </c>
      <c r="C203" s="26">
        <v>93657.604</v>
      </c>
      <c r="D203" s="26">
        <v>6228.229</v>
      </c>
      <c r="E203" s="29">
        <f t="shared" si="0"/>
        <v>6222.229</v>
      </c>
      <c r="F203" s="62"/>
      <c r="G203" s="28" t="s">
        <v>10</v>
      </c>
      <c r="H203" s="27" t="s">
        <v>213</v>
      </c>
      <c r="I203" s="5"/>
    </row>
    <row r="204" spans="1:9" ht="12.75" customHeight="1">
      <c r="A204" s="36" t="s">
        <v>14</v>
      </c>
      <c r="B204" s="26">
        <v>193458.212</v>
      </c>
      <c r="C204" s="26">
        <v>93673.025</v>
      </c>
      <c r="D204" s="26">
        <v>6227.665</v>
      </c>
      <c r="E204" s="29">
        <f t="shared" si="0"/>
        <v>6221.665</v>
      </c>
      <c r="F204" s="62"/>
      <c r="G204" s="28" t="s">
        <v>10</v>
      </c>
      <c r="H204" s="27" t="s">
        <v>214</v>
      </c>
      <c r="I204" s="5"/>
    </row>
    <row r="205" spans="1:9" ht="11.25" customHeight="1">
      <c r="A205" s="36" t="s">
        <v>18</v>
      </c>
      <c r="B205" s="26">
        <v>193785.879</v>
      </c>
      <c r="C205" s="26">
        <v>93689.539</v>
      </c>
      <c r="D205" s="26">
        <v>6229.554</v>
      </c>
      <c r="E205" s="29">
        <f t="shared" si="0"/>
        <v>6223.554</v>
      </c>
      <c r="F205" s="62"/>
      <c r="G205" s="28" t="s">
        <v>10</v>
      </c>
      <c r="H205" s="27" t="s">
        <v>215</v>
      </c>
      <c r="I205" s="5"/>
    </row>
    <row r="206" spans="1:9" ht="12.75" customHeight="1">
      <c r="A206" s="36" t="s">
        <v>13</v>
      </c>
      <c r="B206" s="26">
        <v>193766.86</v>
      </c>
      <c r="C206" s="26">
        <v>93714.424</v>
      </c>
      <c r="D206" s="26">
        <v>6231.16</v>
      </c>
      <c r="E206" s="29">
        <f t="shared" si="0"/>
        <v>6225.16</v>
      </c>
      <c r="F206" s="62"/>
      <c r="G206" s="28" t="s">
        <v>10</v>
      </c>
      <c r="H206" s="27" t="s">
        <v>216</v>
      </c>
      <c r="I206" s="5"/>
    </row>
    <row r="207" spans="1:8" ht="12.75" customHeight="1">
      <c r="A207" s="36" t="s">
        <v>12</v>
      </c>
      <c r="B207" s="26">
        <v>193766.981</v>
      </c>
      <c r="C207" s="26">
        <v>93726.285</v>
      </c>
      <c r="D207" s="26">
        <v>6232.244</v>
      </c>
      <c r="E207" s="29">
        <f t="shared" si="0"/>
        <v>6226.244</v>
      </c>
      <c r="F207" s="62"/>
      <c r="G207" s="28" t="s">
        <v>10</v>
      </c>
      <c r="H207" s="27" t="s">
        <v>217</v>
      </c>
    </row>
    <row r="208" spans="1:8" ht="12.75">
      <c r="A208" s="36" t="s">
        <v>11</v>
      </c>
      <c r="B208" s="26">
        <v>193765.405</v>
      </c>
      <c r="C208" s="26">
        <v>93734.354</v>
      </c>
      <c r="D208" s="26">
        <v>6231.673</v>
      </c>
      <c r="E208" s="29">
        <f t="shared" si="0"/>
        <v>6225.673</v>
      </c>
      <c r="F208" s="62"/>
      <c r="G208" s="28" t="s">
        <v>10</v>
      </c>
      <c r="H208" s="27" t="s">
        <v>218</v>
      </c>
    </row>
    <row r="209" spans="1:8" ht="12.75">
      <c r="A209" s="36" t="s">
        <v>19</v>
      </c>
      <c r="B209" s="26">
        <v>193774.756</v>
      </c>
      <c r="C209" s="26">
        <v>93685.194</v>
      </c>
      <c r="D209" s="26">
        <v>6226.669</v>
      </c>
      <c r="E209" s="29">
        <f t="shared" si="0"/>
        <v>6220.669</v>
      </c>
      <c r="F209" s="62"/>
      <c r="G209" s="28" t="s">
        <v>10</v>
      </c>
      <c r="H209" s="27" t="s">
        <v>219</v>
      </c>
    </row>
    <row r="210" spans="1:8" ht="12.75">
      <c r="A210" s="36" t="s">
        <v>20</v>
      </c>
      <c r="B210" s="26">
        <v>193768.701</v>
      </c>
      <c r="C210" s="26">
        <v>93690.324</v>
      </c>
      <c r="D210" s="26">
        <v>6227.662</v>
      </c>
      <c r="E210" s="29">
        <f t="shared" si="0"/>
        <v>6221.662</v>
      </c>
      <c r="F210" s="62"/>
      <c r="G210" s="28" t="s">
        <v>10</v>
      </c>
      <c r="H210" s="27" t="s">
        <v>220</v>
      </c>
    </row>
    <row r="211" spans="1:8" ht="14.25" customHeight="1">
      <c r="A211" s="36" t="s">
        <v>741</v>
      </c>
      <c r="B211" s="26">
        <v>194598.803</v>
      </c>
      <c r="C211" s="26">
        <v>94029.138</v>
      </c>
      <c r="D211" s="26">
        <v>6225.871</v>
      </c>
      <c r="E211" s="29">
        <f>D211-(86/12)</f>
        <v>6218.704333333333</v>
      </c>
      <c r="F211" s="62"/>
      <c r="G211" s="28" t="s">
        <v>8</v>
      </c>
      <c r="H211" s="27" t="s">
        <v>744</v>
      </c>
    </row>
    <row r="212" spans="1:8" ht="14.25" customHeight="1">
      <c r="A212" s="36" t="s">
        <v>742</v>
      </c>
      <c r="B212" s="26">
        <v>194577.285</v>
      </c>
      <c r="C212" s="26">
        <v>94098.218</v>
      </c>
      <c r="D212" s="26">
        <v>6231.8</v>
      </c>
      <c r="E212" s="29">
        <f>D212-(52/12)</f>
        <v>6227.466666666667</v>
      </c>
      <c r="F212" s="62"/>
      <c r="G212" s="28" t="s">
        <v>8</v>
      </c>
      <c r="H212" s="27" t="s">
        <v>718</v>
      </c>
    </row>
    <row r="213" spans="1:8" ht="13.5" customHeight="1">
      <c r="A213" s="36" t="s">
        <v>743</v>
      </c>
      <c r="B213" s="26">
        <v>194498.046</v>
      </c>
      <c r="C213" s="26">
        <v>94200.887</v>
      </c>
      <c r="D213" s="26">
        <v>6235.883</v>
      </c>
      <c r="E213" s="29">
        <f>D213-(44/12)</f>
        <v>6232.216333333333</v>
      </c>
      <c r="F213" s="62"/>
      <c r="G213" s="28" t="s">
        <v>8</v>
      </c>
      <c r="H213" s="27" t="s">
        <v>548</v>
      </c>
    </row>
    <row r="214" spans="1:8" ht="13.5" customHeight="1">
      <c r="A214" s="36" t="s">
        <v>745</v>
      </c>
      <c r="B214" s="26">
        <v>194453.668</v>
      </c>
      <c r="C214" s="26">
        <v>94296.253</v>
      </c>
      <c r="D214" s="27"/>
      <c r="E214" s="26">
        <v>6229.027</v>
      </c>
      <c r="F214" s="62"/>
      <c r="G214" s="28" t="s">
        <v>772</v>
      </c>
      <c r="H214" s="27" t="s">
        <v>748</v>
      </c>
    </row>
    <row r="215" spans="1:8" ht="13.5" customHeight="1">
      <c r="A215" s="36" t="s">
        <v>746</v>
      </c>
      <c r="B215" s="26">
        <v>194454.588</v>
      </c>
      <c r="C215" s="26">
        <v>94250.446</v>
      </c>
      <c r="D215" s="27"/>
      <c r="E215" s="26">
        <v>6229.987</v>
      </c>
      <c r="F215" s="62"/>
      <c r="G215" s="28" t="s">
        <v>772</v>
      </c>
      <c r="H215" s="27" t="s">
        <v>748</v>
      </c>
    </row>
    <row r="216" spans="1:8" ht="13.5" customHeight="1">
      <c r="A216" s="36" t="s">
        <v>747</v>
      </c>
      <c r="B216" s="26">
        <v>194454.823</v>
      </c>
      <c r="C216" s="26">
        <v>94241.196</v>
      </c>
      <c r="D216" s="27"/>
      <c r="E216" s="26">
        <v>6230.202</v>
      </c>
      <c r="F216" s="62"/>
      <c r="G216" s="28" t="s">
        <v>772</v>
      </c>
      <c r="H216" s="27" t="s">
        <v>748</v>
      </c>
    </row>
    <row r="217" spans="1:8" ht="13.5" customHeight="1">
      <c r="A217" s="36" t="s">
        <v>771</v>
      </c>
      <c r="B217" s="26">
        <v>194545.0046</v>
      </c>
      <c r="C217" s="26">
        <v>94150.8228</v>
      </c>
      <c r="D217" s="27">
        <v>6233.29</v>
      </c>
      <c r="E217" s="26">
        <v>6229.04</v>
      </c>
      <c r="F217" s="62"/>
      <c r="G217" s="28" t="s">
        <v>8</v>
      </c>
      <c r="H217" s="27" t="s">
        <v>748</v>
      </c>
    </row>
    <row r="218" spans="1:8" ht="12.75">
      <c r="A218" s="42" t="s">
        <v>123</v>
      </c>
      <c r="B218" s="29">
        <v>194651.532</v>
      </c>
      <c r="C218" s="29">
        <v>93932.216</v>
      </c>
      <c r="D218" s="29">
        <v>6221.692</v>
      </c>
      <c r="E218" s="29">
        <f>D218-(42/12)</f>
        <v>6218.192</v>
      </c>
      <c r="F218" s="29">
        <f>D218-(48/12)</f>
        <v>6217.692</v>
      </c>
      <c r="G218" s="28" t="s">
        <v>159</v>
      </c>
      <c r="H218" s="27" t="s">
        <v>124</v>
      </c>
    </row>
    <row r="219" spans="1:8" ht="12.75">
      <c r="A219" s="42" t="s">
        <v>125</v>
      </c>
      <c r="B219" s="29">
        <v>194647.169</v>
      </c>
      <c r="C219" s="29">
        <v>93929.943</v>
      </c>
      <c r="D219" s="29">
        <v>6221.049</v>
      </c>
      <c r="E219" s="29">
        <f>D219-(28/12)</f>
        <v>6218.715666666667</v>
      </c>
      <c r="F219" s="29">
        <f>D219-(30/12)</f>
        <v>6218.549</v>
      </c>
      <c r="G219" s="28" t="s">
        <v>159</v>
      </c>
      <c r="H219" s="27" t="s">
        <v>225</v>
      </c>
    </row>
    <row r="220" spans="1:8" ht="12.75">
      <c r="A220" s="42" t="s">
        <v>126</v>
      </c>
      <c r="B220" s="29">
        <v>194690.725</v>
      </c>
      <c r="C220" s="29">
        <v>93877.567</v>
      </c>
      <c r="D220" s="29">
        <v>6221.142</v>
      </c>
      <c r="E220" s="29">
        <f>D220-(54/12)</f>
        <v>6216.642</v>
      </c>
      <c r="F220" s="29">
        <f>D220-(58/12)</f>
        <v>6216.308666666667</v>
      </c>
      <c r="G220" s="28" t="s">
        <v>159</v>
      </c>
      <c r="H220" s="27" t="s">
        <v>226</v>
      </c>
    </row>
    <row r="221" spans="1:8" ht="12.75">
      <c r="A221" s="42" t="s">
        <v>127</v>
      </c>
      <c r="B221" s="29">
        <v>194693.739</v>
      </c>
      <c r="C221" s="29">
        <v>93863.1</v>
      </c>
      <c r="D221" s="29">
        <v>6220.651</v>
      </c>
      <c r="E221" s="29">
        <f>D221-(42/12)</f>
        <v>6217.151</v>
      </c>
      <c r="F221" s="29">
        <f>D221-(46/12)</f>
        <v>6216.817666666667</v>
      </c>
      <c r="G221" s="28" t="s">
        <v>159</v>
      </c>
      <c r="H221" s="27" t="s">
        <v>221</v>
      </c>
    </row>
    <row r="222" spans="1:8" ht="12.75">
      <c r="A222" s="42" t="s">
        <v>128</v>
      </c>
      <c r="B222" s="29">
        <v>194662.765</v>
      </c>
      <c r="C222" s="29">
        <v>93856.475</v>
      </c>
      <c r="D222" s="29">
        <v>6220.44</v>
      </c>
      <c r="E222" s="29">
        <f>D222-(53/12)</f>
        <v>6216.023333333333</v>
      </c>
      <c r="F222" s="29">
        <f>D222-(57/12)</f>
        <v>6215.69</v>
      </c>
      <c r="G222" s="28" t="s">
        <v>159</v>
      </c>
      <c r="H222" s="27" t="s">
        <v>222</v>
      </c>
    </row>
    <row r="223" spans="1:8" ht="12.75">
      <c r="A223" s="42" t="s">
        <v>129</v>
      </c>
      <c r="B223" s="29">
        <v>194614.633</v>
      </c>
      <c r="C223" s="29">
        <v>93846.5</v>
      </c>
      <c r="D223" s="29">
        <v>6221</v>
      </c>
      <c r="E223" s="29">
        <f>D223-(48/12)</f>
        <v>6217</v>
      </c>
      <c r="F223" s="29">
        <f>D223-(52/12)</f>
        <v>6216.666666666667</v>
      </c>
      <c r="G223" s="28" t="s">
        <v>159</v>
      </c>
      <c r="H223" s="27" t="s">
        <v>223</v>
      </c>
    </row>
    <row r="224" spans="1:8" ht="12.75">
      <c r="A224" s="42" t="s">
        <v>130</v>
      </c>
      <c r="B224" s="29">
        <v>194629.916</v>
      </c>
      <c r="C224" s="29">
        <v>93828.166</v>
      </c>
      <c r="D224" s="29">
        <v>6220.192</v>
      </c>
      <c r="E224" s="29">
        <f>D224-(20/12)</f>
        <v>6218.525333333333</v>
      </c>
      <c r="F224" s="29">
        <f>D224-(22/12)</f>
        <v>6218.358666666667</v>
      </c>
      <c r="G224" s="28" t="s">
        <v>159</v>
      </c>
      <c r="H224" s="27" t="s">
        <v>224</v>
      </c>
    </row>
    <row r="225" spans="1:8" ht="12.75">
      <c r="A225" s="42" t="s">
        <v>131</v>
      </c>
      <c r="B225" s="29">
        <v>194491.106</v>
      </c>
      <c r="C225" s="29">
        <v>93897.026</v>
      </c>
      <c r="D225" s="29">
        <v>6226.247</v>
      </c>
      <c r="E225" s="29">
        <f>D225-(141/12)</f>
        <v>6214.497</v>
      </c>
      <c r="F225" s="29">
        <f>D225-(153/12)</f>
        <v>6213.497</v>
      </c>
      <c r="G225" s="28" t="s">
        <v>159</v>
      </c>
      <c r="H225" s="27" t="s">
        <v>227</v>
      </c>
    </row>
    <row r="226" spans="1:9" s="14" customFormat="1" ht="12.75" customHeight="1">
      <c r="A226" s="42" t="s">
        <v>132</v>
      </c>
      <c r="B226" s="29">
        <v>194485.639</v>
      </c>
      <c r="C226" s="29">
        <v>93900.146</v>
      </c>
      <c r="D226" s="29">
        <v>6225.719</v>
      </c>
      <c r="E226" s="29">
        <f>D226-(53/12)</f>
        <v>6221.302333333333</v>
      </c>
      <c r="F226" s="29">
        <f>D226-(56/12)</f>
        <v>6221.052333333333</v>
      </c>
      <c r="G226" s="28" t="s">
        <v>159</v>
      </c>
      <c r="H226" s="27" t="s">
        <v>228</v>
      </c>
      <c r="I226"/>
    </row>
    <row r="227" spans="1:8" ht="12.75" customHeight="1">
      <c r="A227" s="42" t="s">
        <v>133</v>
      </c>
      <c r="B227" s="29">
        <v>194489.088</v>
      </c>
      <c r="C227" s="29">
        <v>93910.954</v>
      </c>
      <c r="D227" s="29">
        <v>6225.154</v>
      </c>
      <c r="E227" s="29">
        <f>D227-(50/12)</f>
        <v>6220.9873333333335</v>
      </c>
      <c r="F227" s="29">
        <f>D227-(53/12)</f>
        <v>6220.7373333333335</v>
      </c>
      <c r="G227" s="28" t="s">
        <v>159</v>
      </c>
      <c r="H227" s="27" t="s">
        <v>229</v>
      </c>
    </row>
    <row r="228" spans="1:10" ht="12.75" customHeight="1">
      <c r="A228" s="42" t="s">
        <v>134</v>
      </c>
      <c r="B228" s="29">
        <v>194487.765</v>
      </c>
      <c r="C228" s="29">
        <v>93913.719</v>
      </c>
      <c r="D228" s="29">
        <v>6224.915</v>
      </c>
      <c r="E228" s="29">
        <f>D228-(41/12)</f>
        <v>6221.498333333333</v>
      </c>
      <c r="F228" s="29">
        <f>D228-(43/12)</f>
        <v>6221.331666666667</v>
      </c>
      <c r="G228" s="28" t="s">
        <v>159</v>
      </c>
      <c r="H228" s="27" t="s">
        <v>318</v>
      </c>
      <c r="I228" s="21"/>
      <c r="J228" s="21"/>
    </row>
    <row r="229" spans="1:10" ht="12.75">
      <c r="A229" s="42" t="s">
        <v>135</v>
      </c>
      <c r="B229" s="29">
        <v>194486.046</v>
      </c>
      <c r="C229" s="29">
        <v>93919.578</v>
      </c>
      <c r="D229" s="29">
        <v>6224.052</v>
      </c>
      <c r="E229" s="29">
        <f>D229-(30/12)</f>
        <v>6221.552</v>
      </c>
      <c r="F229" s="29">
        <f>D229-(32/12)</f>
        <v>6221.385333333333</v>
      </c>
      <c r="G229" s="28" t="s">
        <v>159</v>
      </c>
      <c r="H229" s="27" t="s">
        <v>230</v>
      </c>
      <c r="J229" s="6"/>
    </row>
    <row r="230" spans="1:8" ht="12.75">
      <c r="A230" s="42" t="s">
        <v>136</v>
      </c>
      <c r="B230" s="29">
        <v>194060.578</v>
      </c>
      <c r="C230" s="29">
        <v>93800.556</v>
      </c>
      <c r="D230" s="29">
        <v>6237.333</v>
      </c>
      <c r="E230" s="29">
        <f>D230-(51/12)</f>
        <v>6233.083</v>
      </c>
      <c r="F230" s="29">
        <f>D230-(60/12)</f>
        <v>6232.333</v>
      </c>
      <c r="G230" s="28" t="s">
        <v>159</v>
      </c>
      <c r="H230" s="27" t="s">
        <v>231</v>
      </c>
    </row>
    <row r="231" spans="1:8" ht="12.75">
      <c r="A231" s="42" t="s">
        <v>137</v>
      </c>
      <c r="B231" s="29">
        <v>194059.536</v>
      </c>
      <c r="C231" s="29">
        <v>93803.224</v>
      </c>
      <c r="D231" s="29">
        <v>6237.418</v>
      </c>
      <c r="E231" s="29">
        <f>D231-(68/12)</f>
        <v>6231.751333333333</v>
      </c>
      <c r="F231" s="29">
        <f>D231-(85/12)</f>
        <v>6230.334666666667</v>
      </c>
      <c r="G231" s="28" t="s">
        <v>159</v>
      </c>
      <c r="H231" s="27" t="s">
        <v>232</v>
      </c>
    </row>
    <row r="232" spans="1:8" ht="12.75">
      <c r="A232" s="42" t="s">
        <v>138</v>
      </c>
      <c r="B232" s="29">
        <v>194059.202</v>
      </c>
      <c r="C232" s="29">
        <v>93809.461</v>
      </c>
      <c r="D232" s="29">
        <v>6237.034</v>
      </c>
      <c r="E232" s="29">
        <f>D232-(51/12)</f>
        <v>6232.784</v>
      </c>
      <c r="F232" s="29">
        <f>D232-(53/12)</f>
        <v>6232.617333333333</v>
      </c>
      <c r="G232" s="28" t="s">
        <v>159</v>
      </c>
      <c r="H232" s="27" t="s">
        <v>233</v>
      </c>
    </row>
    <row r="233" spans="1:8" ht="12.75">
      <c r="A233" s="42" t="s">
        <v>139</v>
      </c>
      <c r="B233" s="29">
        <v>194058.724</v>
      </c>
      <c r="C233" s="29">
        <v>93814.573</v>
      </c>
      <c r="D233" s="29">
        <v>6236.379</v>
      </c>
      <c r="E233" s="29">
        <f>D233-(47/12)</f>
        <v>6232.462333333333</v>
      </c>
      <c r="F233" s="29">
        <f>D233-(48/12)</f>
        <v>6232.379</v>
      </c>
      <c r="G233" s="28" t="s">
        <v>159</v>
      </c>
      <c r="H233" s="27" t="s">
        <v>234</v>
      </c>
    </row>
    <row r="234" spans="1:8" ht="12.75">
      <c r="A234" s="42" t="s">
        <v>140</v>
      </c>
      <c r="B234" s="29">
        <v>194058.207</v>
      </c>
      <c r="C234" s="29">
        <v>93815.587</v>
      </c>
      <c r="D234" s="29">
        <v>6236.262</v>
      </c>
      <c r="E234" s="29">
        <f>D234-(26/12)</f>
        <v>6234.095333333333</v>
      </c>
      <c r="F234" s="29">
        <f>D234-(37/12)</f>
        <v>6233.178666666667</v>
      </c>
      <c r="G234" s="28" t="s">
        <v>159</v>
      </c>
      <c r="H234" s="27" t="s">
        <v>235</v>
      </c>
    </row>
    <row r="235" spans="1:8" ht="12.75">
      <c r="A235" s="42" t="s">
        <v>141</v>
      </c>
      <c r="B235" s="29">
        <v>194058.127</v>
      </c>
      <c r="C235" s="29">
        <v>93819.979</v>
      </c>
      <c r="D235" s="29">
        <v>6235.94</v>
      </c>
      <c r="E235" s="29">
        <f>D235-(31/12)</f>
        <v>6233.356666666667</v>
      </c>
      <c r="F235" s="29">
        <f>D235-(33/12)</f>
        <v>6233.19</v>
      </c>
      <c r="G235" s="28" t="s">
        <v>159</v>
      </c>
      <c r="H235" s="27" t="s">
        <v>236</v>
      </c>
    </row>
    <row r="236" spans="1:8" ht="12.75">
      <c r="A236" s="42" t="s">
        <v>142</v>
      </c>
      <c r="B236" s="29">
        <v>194056.427</v>
      </c>
      <c r="C236" s="29">
        <v>93824.351</v>
      </c>
      <c r="D236" s="29">
        <v>6235.834</v>
      </c>
      <c r="E236" s="29">
        <f>D236-(37/12)</f>
        <v>6232.750666666667</v>
      </c>
      <c r="F236" s="29">
        <f>D236-(45/12)</f>
        <v>6232.084</v>
      </c>
      <c r="G236" s="28" t="s">
        <v>159</v>
      </c>
      <c r="H236" s="27" t="s">
        <v>237</v>
      </c>
    </row>
    <row r="237" spans="1:8" ht="12.75">
      <c r="A237" s="63" t="s">
        <v>143</v>
      </c>
      <c r="B237" s="66">
        <v>193570.772</v>
      </c>
      <c r="C237" s="66">
        <v>93727.87</v>
      </c>
      <c r="D237" s="66">
        <v>6227.89</v>
      </c>
      <c r="E237" s="66">
        <f>D237-(50/12)</f>
        <v>6223.723333333333</v>
      </c>
      <c r="F237" s="66">
        <f>D237-(54/12)</f>
        <v>6223.39</v>
      </c>
      <c r="G237" s="79" t="s">
        <v>159</v>
      </c>
      <c r="H237" s="65" t="s">
        <v>238</v>
      </c>
    </row>
    <row r="240" spans="2:9" ht="12.75">
      <c r="B240" s="7"/>
      <c r="C240" s="7"/>
      <c r="D240" s="7"/>
      <c r="E240" s="7"/>
      <c r="I240" s="14"/>
    </row>
    <row r="241" spans="2:4" ht="12.75">
      <c r="B241" s="11"/>
      <c r="C241" s="11"/>
      <c r="D241" s="11"/>
    </row>
    <row r="242" spans="2:9" ht="12.75">
      <c r="B242" s="11"/>
      <c r="C242" s="11"/>
      <c r="D242" s="11"/>
      <c r="I242" s="3"/>
    </row>
    <row r="243" ht="12.75">
      <c r="I243" s="3"/>
    </row>
    <row r="244" spans="1:9" ht="12.75">
      <c r="A244" s="9"/>
      <c r="H244" s="1"/>
      <c r="I244" s="5"/>
    </row>
    <row r="245" ht="12.75">
      <c r="A245" s="9"/>
    </row>
    <row r="246" ht="12.75">
      <c r="A246" s="9"/>
    </row>
    <row r="247" ht="12.75">
      <c r="A247" s="9"/>
    </row>
    <row r="248" ht="12.75">
      <c r="A248" s="9"/>
    </row>
    <row r="249" ht="12.75">
      <c r="A249" s="9"/>
    </row>
    <row r="250" ht="12.75">
      <c r="A250" s="9"/>
    </row>
    <row r="294" spans="2:5" ht="12.75">
      <c r="B294" s="7">
        <v>196609.301</v>
      </c>
      <c r="C294" s="7">
        <v>96184.013</v>
      </c>
      <c r="D294" s="7">
        <v>6282.67</v>
      </c>
      <c r="E294" s="7" t="s">
        <v>648</v>
      </c>
    </row>
  </sheetData>
  <mergeCells count="1">
    <mergeCell ref="A1:H1"/>
  </mergeCells>
  <printOptions/>
  <pageMargins left="0.75" right="0.75" top="1" bottom="1" header="0.5" footer="0.5"/>
  <pageSetup fitToHeight="6" horizontalDpi="600" verticalDpi="600" orientation="landscape" scale="85" r:id="rId1"/>
  <ignoredErrors>
    <ignoredError sqref="E2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68"/>
  <sheetViews>
    <sheetView view="pageBreakPreview" zoomScale="60" workbookViewId="0" topLeftCell="A4">
      <selection activeCell="E7" sqref="E7"/>
    </sheetView>
  </sheetViews>
  <sheetFormatPr defaultColWidth="9.140625" defaultRowHeight="12.75"/>
  <cols>
    <col min="2" max="3" width="10.7109375" style="0" customWidth="1"/>
    <col min="4" max="5" width="10.421875" style="0" bestFit="1" customWidth="1"/>
    <col min="7" max="7" width="23.140625" style="0" customWidth="1"/>
    <col min="8" max="8" width="52.7109375" style="0" customWidth="1"/>
  </cols>
  <sheetData>
    <row r="1" spans="1:8" ht="12.75">
      <c r="A1" s="106" t="s">
        <v>383</v>
      </c>
      <c r="B1" s="106"/>
      <c r="C1" s="106"/>
      <c r="D1" s="106"/>
      <c r="E1" s="106"/>
      <c r="F1" s="106"/>
      <c r="G1" s="106"/>
      <c r="H1" s="106"/>
    </row>
    <row r="2" spans="1:8" ht="39" thickBot="1">
      <c r="A2" s="56" t="s">
        <v>0</v>
      </c>
      <c r="B2" s="56" t="s">
        <v>1</v>
      </c>
      <c r="C2" s="56" t="s">
        <v>2</v>
      </c>
      <c r="D2" s="34" t="s">
        <v>4</v>
      </c>
      <c r="E2" s="34" t="s">
        <v>5</v>
      </c>
      <c r="F2" s="57" t="s">
        <v>6</v>
      </c>
      <c r="G2" s="57" t="s">
        <v>7</v>
      </c>
      <c r="H2" s="58" t="s">
        <v>686</v>
      </c>
    </row>
    <row r="3" spans="1:8" ht="13.5" thickTop="1">
      <c r="A3" s="27"/>
      <c r="B3" s="27"/>
      <c r="C3" s="27"/>
      <c r="D3" s="37"/>
      <c r="E3" s="37"/>
      <c r="F3" s="59"/>
      <c r="G3" s="59"/>
      <c r="H3" s="60"/>
    </row>
    <row r="4" spans="1:8" ht="12.75">
      <c r="A4" s="36" t="s">
        <v>23</v>
      </c>
      <c r="B4" s="26">
        <v>204232.367</v>
      </c>
      <c r="C4" s="26">
        <v>96568.935</v>
      </c>
      <c r="D4" s="26">
        <v>6335.55</v>
      </c>
      <c r="E4" s="29">
        <f>D4-(16/12)</f>
        <v>6334.216666666667</v>
      </c>
      <c r="F4" s="59"/>
      <c r="G4" s="27"/>
      <c r="H4" s="27" t="s">
        <v>370</v>
      </c>
    </row>
    <row r="5" spans="1:8" ht="12.75">
      <c r="A5" s="36" t="s">
        <v>24</v>
      </c>
      <c r="B5" s="26">
        <v>204450.792</v>
      </c>
      <c r="C5" s="26">
        <v>96521.015</v>
      </c>
      <c r="D5" s="26">
        <v>6337.808</v>
      </c>
      <c r="E5" s="29">
        <f>D5-(15/12)</f>
        <v>6336.558</v>
      </c>
      <c r="F5" s="59"/>
      <c r="G5" s="27"/>
      <c r="H5" s="27" t="s">
        <v>371</v>
      </c>
    </row>
    <row r="6" spans="1:8" ht="12.75">
      <c r="A6" s="36" t="s">
        <v>176</v>
      </c>
      <c r="B6" s="26">
        <v>204722.291</v>
      </c>
      <c r="C6" s="26">
        <v>96457.505</v>
      </c>
      <c r="D6" s="26">
        <v>6340.492</v>
      </c>
      <c r="E6" s="29">
        <f>D6-(19/12)</f>
        <v>6338.908666666667</v>
      </c>
      <c r="F6" s="59"/>
      <c r="G6" s="27"/>
      <c r="H6" s="27" t="s">
        <v>372</v>
      </c>
    </row>
    <row r="7" spans="1:8" ht="12.75">
      <c r="A7" s="36" t="s">
        <v>177</v>
      </c>
      <c r="B7" s="26">
        <v>204757.2</v>
      </c>
      <c r="C7" s="26">
        <v>96448.378</v>
      </c>
      <c r="D7" s="26">
        <v>6341.47</v>
      </c>
      <c r="E7" s="29">
        <f>D7-(18/12)</f>
        <v>6339.97</v>
      </c>
      <c r="F7" s="59"/>
      <c r="G7" s="27"/>
      <c r="H7" s="27" t="s">
        <v>373</v>
      </c>
    </row>
    <row r="8" spans="1:8" ht="12.75">
      <c r="A8" s="36" t="s">
        <v>178</v>
      </c>
      <c r="B8" s="26">
        <v>204767.921</v>
      </c>
      <c r="C8" s="26">
        <v>96451.193</v>
      </c>
      <c r="D8" s="26">
        <v>6341.026</v>
      </c>
      <c r="E8" s="29">
        <f>D8-(24/12)</f>
        <v>6339.026</v>
      </c>
      <c r="F8" s="59"/>
      <c r="G8" s="27"/>
      <c r="H8" s="27" t="s">
        <v>374</v>
      </c>
    </row>
    <row r="9" spans="1:8" ht="12.75">
      <c r="A9" s="42" t="s">
        <v>25</v>
      </c>
      <c r="B9" s="26">
        <v>204823.616</v>
      </c>
      <c r="C9" s="26">
        <v>96444.715</v>
      </c>
      <c r="D9" s="26">
        <v>6341.772</v>
      </c>
      <c r="E9" s="29">
        <f>D9-(29/12)</f>
        <v>6339.355333333333</v>
      </c>
      <c r="F9" s="29"/>
      <c r="G9" s="27"/>
      <c r="H9" s="27" t="s">
        <v>375</v>
      </c>
    </row>
    <row r="10" spans="1:8" ht="12.75">
      <c r="A10" s="42" t="s">
        <v>89</v>
      </c>
      <c r="B10" s="26">
        <v>204821.21</v>
      </c>
      <c r="C10" s="26">
        <v>96450.997</v>
      </c>
      <c r="D10" s="26">
        <v>6341.278</v>
      </c>
      <c r="E10" s="29">
        <f>D10-(38/12)</f>
        <v>6338.111333333333</v>
      </c>
      <c r="F10" s="29"/>
      <c r="G10" s="27"/>
      <c r="H10" s="27" t="s">
        <v>376</v>
      </c>
    </row>
    <row r="11" spans="1:8" ht="12.75">
      <c r="A11" s="42" t="s">
        <v>88</v>
      </c>
      <c r="B11" s="26">
        <v>204896.387</v>
      </c>
      <c r="C11" s="26">
        <v>96456.45</v>
      </c>
      <c r="D11" s="26">
        <v>6346.846</v>
      </c>
      <c r="E11" s="29">
        <f>D11-(24/12)</f>
        <v>6344.846</v>
      </c>
      <c r="F11" s="29"/>
      <c r="G11" s="27"/>
      <c r="H11" s="27" t="s">
        <v>374</v>
      </c>
    </row>
    <row r="12" spans="1:8" ht="12.75">
      <c r="A12" s="42" t="s">
        <v>87</v>
      </c>
      <c r="B12" s="26">
        <v>204983.845</v>
      </c>
      <c r="C12" s="26">
        <v>96473.149</v>
      </c>
      <c r="D12" s="26">
        <v>6361.784</v>
      </c>
      <c r="E12" s="29">
        <f>D12-(35/12)</f>
        <v>6358.867333333333</v>
      </c>
      <c r="F12" s="29"/>
      <c r="G12" s="27"/>
      <c r="H12" s="27" t="s">
        <v>251</v>
      </c>
    </row>
    <row r="13" spans="1:8" ht="12.75">
      <c r="A13" s="42" t="s">
        <v>86</v>
      </c>
      <c r="B13" s="26">
        <v>205079.745</v>
      </c>
      <c r="C13" s="26">
        <v>96456.749</v>
      </c>
      <c r="D13" s="26">
        <v>6365.775</v>
      </c>
      <c r="E13" s="29">
        <f>D13-(40/12)</f>
        <v>6362.441666666667</v>
      </c>
      <c r="F13" s="29"/>
      <c r="G13" s="27"/>
      <c r="H13" s="27" t="s">
        <v>377</v>
      </c>
    </row>
    <row r="14" spans="1:8" ht="12.75">
      <c r="A14" s="42" t="s">
        <v>85</v>
      </c>
      <c r="B14" s="26">
        <v>205228.949</v>
      </c>
      <c r="C14" s="26">
        <v>96432.15</v>
      </c>
      <c r="D14" s="26">
        <v>6368.313</v>
      </c>
      <c r="E14" s="29">
        <f>D14-(43/12)</f>
        <v>6364.729666666667</v>
      </c>
      <c r="F14" s="29"/>
      <c r="G14" s="27"/>
      <c r="H14" s="27" t="s">
        <v>218</v>
      </c>
    </row>
    <row r="15" spans="1:8" ht="12.75">
      <c r="A15" s="42" t="s">
        <v>84</v>
      </c>
      <c r="B15" s="26">
        <v>205330.704</v>
      </c>
      <c r="C15" s="26">
        <v>96413.57</v>
      </c>
      <c r="D15" s="26">
        <v>6371.399</v>
      </c>
      <c r="E15" s="29">
        <f>D15-(19/12)</f>
        <v>6369.815666666667</v>
      </c>
      <c r="F15" s="29"/>
      <c r="G15" s="27"/>
      <c r="H15" s="27" t="s">
        <v>378</v>
      </c>
    </row>
    <row r="16" spans="1:8" ht="12.75">
      <c r="A16" s="42" t="s">
        <v>115</v>
      </c>
      <c r="B16" s="26">
        <v>205462.432</v>
      </c>
      <c r="C16" s="26">
        <v>96384.395</v>
      </c>
      <c r="D16" s="26">
        <v>6369.226</v>
      </c>
      <c r="E16" s="29">
        <f>D16-(41/12)</f>
        <v>6365.809333333333</v>
      </c>
      <c r="F16" s="29"/>
      <c r="G16" s="27"/>
      <c r="H16" s="27" t="s">
        <v>379</v>
      </c>
    </row>
    <row r="17" spans="1:8" ht="12.75" hidden="1">
      <c r="A17" s="42" t="s">
        <v>83</v>
      </c>
      <c r="B17" s="61" t="s">
        <v>161</v>
      </c>
      <c r="C17" s="27"/>
      <c r="D17" s="27"/>
      <c r="E17" s="27"/>
      <c r="F17" s="29"/>
      <c r="G17" s="27"/>
      <c r="H17" s="27"/>
    </row>
    <row r="18" spans="1:8" ht="12.75" hidden="1">
      <c r="A18" s="42" t="s">
        <v>82</v>
      </c>
      <c r="B18" s="61" t="s">
        <v>161</v>
      </c>
      <c r="C18" s="27"/>
      <c r="D18" s="27"/>
      <c r="E18" s="27"/>
      <c r="F18" s="29"/>
      <c r="G18" s="27"/>
      <c r="H18" s="27"/>
    </row>
    <row r="19" spans="1:8" ht="12.75" hidden="1">
      <c r="A19" s="42" t="s">
        <v>81</v>
      </c>
      <c r="B19" s="61" t="s">
        <v>161</v>
      </c>
      <c r="C19" s="27"/>
      <c r="D19" s="27"/>
      <c r="E19" s="27"/>
      <c r="F19" s="29"/>
      <c r="G19" s="27"/>
      <c r="H19" s="27"/>
    </row>
    <row r="20" spans="1:8" ht="12.75" hidden="1">
      <c r="A20" s="42" t="s">
        <v>80</v>
      </c>
      <c r="B20" s="61" t="s">
        <v>161</v>
      </c>
      <c r="C20" s="27"/>
      <c r="D20" s="27"/>
      <c r="E20" s="27"/>
      <c r="F20" s="29"/>
      <c r="G20" s="27"/>
      <c r="H20" s="27"/>
    </row>
    <row r="21" spans="1:8" ht="12.75" hidden="1">
      <c r="A21" s="36" t="s">
        <v>79</v>
      </c>
      <c r="B21" s="61" t="s">
        <v>161</v>
      </c>
      <c r="C21" s="27"/>
      <c r="D21" s="27"/>
      <c r="E21" s="27"/>
      <c r="F21" s="36"/>
      <c r="G21" s="27"/>
      <c r="H21" s="36"/>
    </row>
    <row r="22" spans="1:8" ht="12.75" hidden="1">
      <c r="A22" s="36" t="s">
        <v>78</v>
      </c>
      <c r="B22" s="61" t="s">
        <v>161</v>
      </c>
      <c r="C22" s="27"/>
      <c r="D22" s="27"/>
      <c r="E22" s="27"/>
      <c r="F22" s="36"/>
      <c r="G22" s="27"/>
      <c r="H22" s="36"/>
    </row>
    <row r="23" spans="1:8" ht="12.75" hidden="1">
      <c r="A23" s="36" t="s">
        <v>77</v>
      </c>
      <c r="B23" s="61" t="s">
        <v>161</v>
      </c>
      <c r="C23" s="27"/>
      <c r="D23" s="27"/>
      <c r="E23" s="27"/>
      <c r="F23" s="36"/>
      <c r="G23" s="27"/>
      <c r="H23" s="36"/>
    </row>
    <row r="24" spans="1:8" ht="12.75">
      <c r="A24" s="36" t="s">
        <v>76</v>
      </c>
      <c r="B24" s="26">
        <v>205614.392</v>
      </c>
      <c r="C24" s="26">
        <v>96355.92</v>
      </c>
      <c r="D24" s="26">
        <v>6371.461</v>
      </c>
      <c r="E24" s="29">
        <f>D24-(40/12)</f>
        <v>6368.127666666667</v>
      </c>
      <c r="F24" s="36"/>
      <c r="G24" s="27"/>
      <c r="H24" s="27" t="s">
        <v>377</v>
      </c>
    </row>
    <row r="25" spans="1:8" ht="12.75">
      <c r="A25" s="36" t="s">
        <v>75</v>
      </c>
      <c r="B25" s="26">
        <v>205834.654</v>
      </c>
      <c r="C25" s="26">
        <v>96316.272</v>
      </c>
      <c r="D25" s="26">
        <v>6375.65</v>
      </c>
      <c r="E25" s="29">
        <f>D25-(41/12)</f>
        <v>6372.233333333333</v>
      </c>
      <c r="F25" s="27"/>
      <c r="G25" s="27"/>
      <c r="H25" s="27" t="s">
        <v>379</v>
      </c>
    </row>
    <row r="26" spans="1:8" ht="12.75">
      <c r="A26" s="36" t="s">
        <v>74</v>
      </c>
      <c r="B26" s="26">
        <v>205940.576</v>
      </c>
      <c r="C26" s="26">
        <v>96311.357</v>
      </c>
      <c r="D26" s="26">
        <v>6380.18</v>
      </c>
      <c r="E26" s="29">
        <f>D26-(36/12)</f>
        <v>6377.18</v>
      </c>
      <c r="F26" s="27"/>
      <c r="G26" s="27"/>
      <c r="H26" s="27" t="s">
        <v>252</v>
      </c>
    </row>
    <row r="27" spans="1:8" ht="12.75">
      <c r="A27" s="36" t="s">
        <v>73</v>
      </c>
      <c r="B27" s="26">
        <v>206057.768</v>
      </c>
      <c r="C27" s="26">
        <v>96332.056</v>
      </c>
      <c r="D27" s="26">
        <v>6389.696</v>
      </c>
      <c r="E27" s="29">
        <f>D27-(41/12)</f>
        <v>6386.279333333333</v>
      </c>
      <c r="F27" s="27"/>
      <c r="G27" s="27"/>
      <c r="H27" s="27" t="s">
        <v>379</v>
      </c>
    </row>
    <row r="28" spans="1:8" ht="12.75">
      <c r="A28" s="36" t="s">
        <v>72</v>
      </c>
      <c r="B28" s="26">
        <v>206235.808</v>
      </c>
      <c r="C28" s="26">
        <v>96342.119</v>
      </c>
      <c r="D28" s="26">
        <v>6395.138</v>
      </c>
      <c r="E28" s="29">
        <f>D28-(35/12)</f>
        <v>6392.221333333333</v>
      </c>
      <c r="F28" s="27"/>
      <c r="G28" s="27"/>
      <c r="H28" s="27" t="s">
        <v>251</v>
      </c>
    </row>
    <row r="29" spans="1:8" ht="12.75">
      <c r="A29" s="36" t="s">
        <v>71</v>
      </c>
      <c r="B29" s="26">
        <v>206405.042</v>
      </c>
      <c r="C29" s="26">
        <v>96357.356</v>
      </c>
      <c r="D29" s="26">
        <v>6398.019</v>
      </c>
      <c r="E29" s="29">
        <f>D29-(36/12)</f>
        <v>6395.019</v>
      </c>
      <c r="F29" s="27"/>
      <c r="G29" s="27"/>
      <c r="H29" s="27" t="s">
        <v>252</v>
      </c>
    </row>
    <row r="30" spans="1:8" ht="12.75">
      <c r="A30" s="36" t="s">
        <v>68</v>
      </c>
      <c r="B30" s="26">
        <v>206554.922</v>
      </c>
      <c r="C30" s="26">
        <v>96389.498</v>
      </c>
      <c r="D30" s="26">
        <v>6403.284</v>
      </c>
      <c r="E30" s="29">
        <f>D30-(39/12)</f>
        <v>6400.034</v>
      </c>
      <c r="F30" s="27"/>
      <c r="G30" s="27"/>
      <c r="H30" s="27" t="s">
        <v>213</v>
      </c>
    </row>
    <row r="31" spans="1:8" ht="12.75">
      <c r="A31" s="36" t="s">
        <v>69</v>
      </c>
      <c r="B31" s="26">
        <v>206711.737</v>
      </c>
      <c r="C31" s="26">
        <v>96425.901</v>
      </c>
      <c r="D31" s="26">
        <v>6409.497</v>
      </c>
      <c r="E31" s="29">
        <f>D31-(40/12)</f>
        <v>6406.163666666667</v>
      </c>
      <c r="F31" s="27"/>
      <c r="G31" s="27"/>
      <c r="H31" s="27" t="s">
        <v>377</v>
      </c>
    </row>
    <row r="32" spans="1:8" ht="12.75">
      <c r="A32" s="36" t="s">
        <v>70</v>
      </c>
      <c r="B32" s="26">
        <v>206860.054</v>
      </c>
      <c r="C32" s="26">
        <v>96466.206</v>
      </c>
      <c r="D32" s="26">
        <v>6409.925</v>
      </c>
      <c r="E32" s="29">
        <f>D32-(35/12)</f>
        <v>6407.008333333333</v>
      </c>
      <c r="F32" s="27"/>
      <c r="G32" s="27"/>
      <c r="H32" s="27" t="s">
        <v>251</v>
      </c>
    </row>
    <row r="33" spans="1:8" ht="12.75">
      <c r="A33" s="36" t="s">
        <v>90</v>
      </c>
      <c r="B33" s="26">
        <v>207007.507</v>
      </c>
      <c r="C33" s="26">
        <v>96508.13</v>
      </c>
      <c r="D33" s="26">
        <v>6410.884</v>
      </c>
      <c r="E33" s="29">
        <f>D33-(37/12)</f>
        <v>6407.800666666667</v>
      </c>
      <c r="F33" s="27"/>
      <c r="G33" s="27"/>
      <c r="H33" s="27" t="s">
        <v>378</v>
      </c>
    </row>
    <row r="34" spans="1:8" ht="12.75">
      <c r="A34" s="36" t="s">
        <v>91</v>
      </c>
      <c r="B34" s="26">
        <v>204097.266</v>
      </c>
      <c r="C34" s="26">
        <v>96610.049</v>
      </c>
      <c r="D34" s="26">
        <v>6335.878</v>
      </c>
      <c r="E34" s="27"/>
      <c r="F34" s="27"/>
      <c r="G34" s="27"/>
      <c r="H34" s="27" t="s">
        <v>380</v>
      </c>
    </row>
    <row r="35" spans="1:8" ht="12.75">
      <c r="A35" s="36" t="s">
        <v>92</v>
      </c>
      <c r="B35" s="26">
        <v>204093.81</v>
      </c>
      <c r="C35" s="26">
        <v>96610.625</v>
      </c>
      <c r="D35" s="26">
        <v>6335.767</v>
      </c>
      <c r="E35" s="27"/>
      <c r="F35" s="37"/>
      <c r="G35" s="27"/>
      <c r="H35" s="27" t="s">
        <v>380</v>
      </c>
    </row>
    <row r="36" spans="1:8" ht="12.75">
      <c r="A36" s="36" t="s">
        <v>93</v>
      </c>
      <c r="B36" s="26">
        <v>204093.897</v>
      </c>
      <c r="C36" s="26">
        <v>96612.993</v>
      </c>
      <c r="D36" s="26">
        <v>6335.713</v>
      </c>
      <c r="E36" s="27"/>
      <c r="F36" s="59"/>
      <c r="G36" s="27"/>
      <c r="H36" s="27" t="s">
        <v>380</v>
      </c>
    </row>
    <row r="37" spans="1:8" ht="12.75">
      <c r="A37" s="36" t="s">
        <v>94</v>
      </c>
      <c r="B37" s="26">
        <v>204097.621</v>
      </c>
      <c r="C37" s="26">
        <v>96612.348</v>
      </c>
      <c r="D37" s="26">
        <v>6335.762</v>
      </c>
      <c r="E37" s="27"/>
      <c r="F37" s="27"/>
      <c r="G37" s="27"/>
      <c r="H37" s="27" t="s">
        <v>380</v>
      </c>
    </row>
    <row r="38" spans="1:8" ht="12.75">
      <c r="A38" s="36" t="s">
        <v>95</v>
      </c>
      <c r="B38" s="26">
        <v>204757.876</v>
      </c>
      <c r="C38" s="26">
        <v>96453.086</v>
      </c>
      <c r="D38" s="26">
        <v>6341.507</v>
      </c>
      <c r="E38" s="27"/>
      <c r="F38" s="27"/>
      <c r="G38" s="27"/>
      <c r="H38" s="27" t="s">
        <v>380</v>
      </c>
    </row>
    <row r="39" spans="1:8" ht="12.75">
      <c r="A39" s="36" t="s">
        <v>96</v>
      </c>
      <c r="B39" s="26">
        <v>204757.558</v>
      </c>
      <c r="C39" s="26">
        <v>96450.687</v>
      </c>
      <c r="D39" s="26">
        <v>6341.51</v>
      </c>
      <c r="E39" s="27"/>
      <c r="F39" s="27"/>
      <c r="G39" s="27"/>
      <c r="H39" s="27" t="s">
        <v>380</v>
      </c>
    </row>
    <row r="40" spans="1:8" ht="12.75">
      <c r="A40" s="36" t="s">
        <v>97</v>
      </c>
      <c r="B40" s="26">
        <v>204761.483</v>
      </c>
      <c r="C40" s="26">
        <v>96450.309</v>
      </c>
      <c r="D40" s="26">
        <v>6341.562</v>
      </c>
      <c r="E40" s="27"/>
      <c r="F40" s="59"/>
      <c r="G40" s="27"/>
      <c r="H40" s="27" t="s">
        <v>380</v>
      </c>
    </row>
    <row r="41" spans="1:8" ht="12.75">
      <c r="A41" s="36" t="s">
        <v>98</v>
      </c>
      <c r="B41" s="26">
        <v>204761.616</v>
      </c>
      <c r="C41" s="26">
        <v>96452.626</v>
      </c>
      <c r="D41" s="26">
        <v>6341.483</v>
      </c>
      <c r="E41" s="27"/>
      <c r="F41" s="59"/>
      <c r="G41" s="27"/>
      <c r="H41" s="27" t="s">
        <v>380</v>
      </c>
    </row>
    <row r="42" spans="1:8" ht="12.75">
      <c r="A42" s="36" t="s">
        <v>99</v>
      </c>
      <c r="B42" s="26">
        <v>205894.907</v>
      </c>
      <c r="C42" s="26">
        <v>96298.519</v>
      </c>
      <c r="D42" s="26">
        <v>6376.088</v>
      </c>
      <c r="E42" s="27"/>
      <c r="F42" s="59"/>
      <c r="G42" s="27"/>
      <c r="H42" s="27" t="s">
        <v>380</v>
      </c>
    </row>
    <row r="43" spans="1:8" ht="12.75">
      <c r="A43" s="36" t="s">
        <v>100</v>
      </c>
      <c r="B43" s="26">
        <v>205894.518</v>
      </c>
      <c r="C43" s="26">
        <v>96294.732</v>
      </c>
      <c r="D43" s="26">
        <v>6375.762</v>
      </c>
      <c r="E43" s="27"/>
      <c r="F43" s="59"/>
      <c r="G43" s="27"/>
      <c r="H43" s="27" t="s">
        <v>380</v>
      </c>
    </row>
    <row r="44" spans="1:8" ht="12.75">
      <c r="A44" s="36" t="s">
        <v>101</v>
      </c>
      <c r="B44" s="26">
        <v>205896.932</v>
      </c>
      <c r="C44" s="26">
        <v>96294.493</v>
      </c>
      <c r="D44" s="26">
        <v>6375.616</v>
      </c>
      <c r="E44" s="27"/>
      <c r="F44" s="59"/>
      <c r="G44" s="27"/>
      <c r="H44" s="27" t="s">
        <v>380</v>
      </c>
    </row>
    <row r="45" spans="1:8" ht="12.75">
      <c r="A45" s="36" t="s">
        <v>102</v>
      </c>
      <c r="B45" s="26">
        <v>205897.226</v>
      </c>
      <c r="C45" s="26">
        <v>96298.171</v>
      </c>
      <c r="D45" s="26">
        <v>6376.073</v>
      </c>
      <c r="E45" s="27"/>
      <c r="F45" s="59"/>
      <c r="G45" s="27"/>
      <c r="H45" s="27" t="s">
        <v>380</v>
      </c>
    </row>
    <row r="46" spans="1:8" ht="12.75">
      <c r="A46" s="36" t="s">
        <v>103</v>
      </c>
      <c r="B46" s="26">
        <v>207023.131</v>
      </c>
      <c r="C46" s="26">
        <v>96513.261</v>
      </c>
      <c r="D46" s="26">
        <v>6409.941</v>
      </c>
      <c r="E46" s="27"/>
      <c r="F46" s="59"/>
      <c r="G46" s="27"/>
      <c r="H46" s="27" t="s">
        <v>380</v>
      </c>
    </row>
    <row r="47" spans="1:8" ht="12.75">
      <c r="A47" s="36" t="s">
        <v>104</v>
      </c>
      <c r="B47" s="26">
        <v>205343.181</v>
      </c>
      <c r="C47" s="26">
        <v>96203.418</v>
      </c>
      <c r="D47" s="26">
        <v>6374.203</v>
      </c>
      <c r="E47" s="27"/>
      <c r="F47" s="59"/>
      <c r="G47" s="27"/>
      <c r="H47" s="27" t="s">
        <v>381</v>
      </c>
    </row>
    <row r="48" spans="1:8" ht="12.75">
      <c r="A48" s="42" t="s">
        <v>105</v>
      </c>
      <c r="B48" s="26">
        <v>205343.188</v>
      </c>
      <c r="C48" s="26">
        <v>96205.855</v>
      </c>
      <c r="D48" s="26">
        <v>6373.892</v>
      </c>
      <c r="E48" s="27"/>
      <c r="F48" s="29"/>
      <c r="G48" s="27"/>
      <c r="H48" s="27" t="s">
        <v>381</v>
      </c>
    </row>
    <row r="49" spans="1:8" ht="12.75">
      <c r="A49" s="42" t="s">
        <v>106</v>
      </c>
      <c r="B49" s="26">
        <v>205345.804</v>
      </c>
      <c r="C49" s="26">
        <v>96205.673</v>
      </c>
      <c r="D49" s="26">
        <v>6373.996</v>
      </c>
      <c r="E49" s="27"/>
      <c r="F49" s="62"/>
      <c r="G49" s="27"/>
      <c r="H49" s="27" t="s">
        <v>381</v>
      </c>
    </row>
    <row r="50" spans="1:8" ht="12.75">
      <c r="A50" s="63" t="s">
        <v>107</v>
      </c>
      <c r="B50" s="64">
        <v>205345.647</v>
      </c>
      <c r="C50" s="64">
        <v>96203.337</v>
      </c>
      <c r="D50" s="64">
        <v>6374.002</v>
      </c>
      <c r="E50" s="65"/>
      <c r="F50" s="66"/>
      <c r="G50" s="65"/>
      <c r="H50" s="65" t="s">
        <v>381</v>
      </c>
    </row>
    <row r="51" spans="1:8" ht="12.75">
      <c r="A51" s="13" t="s">
        <v>109</v>
      </c>
      <c r="H51" s="1"/>
    </row>
    <row r="52" spans="1:8" ht="12.75">
      <c r="A52" s="13" t="s">
        <v>170</v>
      </c>
      <c r="H52" s="1"/>
    </row>
    <row r="53" ht="12.75">
      <c r="A53" s="9" t="s">
        <v>110</v>
      </c>
    </row>
    <row r="54" ht="12.75">
      <c r="A54" s="9" t="s">
        <v>111</v>
      </c>
    </row>
    <row r="55" ht="12.75">
      <c r="A55" s="9" t="s">
        <v>112</v>
      </c>
    </row>
    <row r="56" ht="12.75">
      <c r="A56" s="9" t="s">
        <v>113</v>
      </c>
    </row>
    <row r="57" ht="12.75">
      <c r="A57" s="9" t="s">
        <v>116</v>
      </c>
    </row>
    <row r="58" spans="1:8" ht="12.75">
      <c r="A58" s="2" t="s">
        <v>346</v>
      </c>
      <c r="H58" s="1"/>
    </row>
    <row r="59" ht="12.75">
      <c r="A59" s="12" t="s">
        <v>117</v>
      </c>
    </row>
    <row r="60" spans="1:7" ht="12.75">
      <c r="A60" s="12" t="s">
        <v>118</v>
      </c>
      <c r="B60" s="4"/>
      <c r="C60" s="10"/>
      <c r="D60" s="4"/>
      <c r="E60" s="15"/>
      <c r="F60" s="10"/>
      <c r="G60" s="8"/>
    </row>
    <row r="61" spans="1:8" ht="12.75">
      <c r="A61" s="2" t="s">
        <v>40</v>
      </c>
      <c r="B61" s="7"/>
      <c r="C61" s="7"/>
      <c r="D61" s="7"/>
      <c r="E61" s="16"/>
      <c r="F61" s="18"/>
      <c r="G61" s="6"/>
      <c r="H61" s="5"/>
    </row>
    <row r="62" spans="1:7" ht="12.75">
      <c r="A62" s="12" t="s">
        <v>119</v>
      </c>
      <c r="B62" s="4"/>
      <c r="C62" s="10"/>
      <c r="D62" s="4"/>
      <c r="E62" s="15"/>
      <c r="F62" s="10"/>
      <c r="G62" s="6"/>
    </row>
    <row r="63" spans="1:8" ht="12.75">
      <c r="A63" s="12" t="s">
        <v>120</v>
      </c>
      <c r="B63" s="7"/>
      <c r="C63" s="7"/>
      <c r="D63" s="7"/>
      <c r="E63" s="15"/>
      <c r="F63" s="18"/>
      <c r="G63" s="6"/>
      <c r="H63" s="1"/>
    </row>
    <row r="64" spans="1:8" ht="12.75">
      <c r="A64" s="12" t="s">
        <v>121</v>
      </c>
      <c r="B64" s="7"/>
      <c r="C64" s="7"/>
      <c r="D64" s="7"/>
      <c r="E64" s="15"/>
      <c r="F64" s="18"/>
      <c r="G64" s="6"/>
      <c r="H64" s="1"/>
    </row>
    <row r="65" spans="1:8" ht="12.75">
      <c r="A65" s="12" t="s">
        <v>46</v>
      </c>
      <c r="B65" s="7"/>
      <c r="C65" s="7"/>
      <c r="D65" s="7"/>
      <c r="E65" s="15"/>
      <c r="F65" s="18"/>
      <c r="G65" s="6"/>
      <c r="H65" s="1"/>
    </row>
    <row r="66" spans="1:8" ht="12.75">
      <c r="A66" s="12" t="s">
        <v>122</v>
      </c>
      <c r="B66" s="7"/>
      <c r="C66" s="7"/>
      <c r="D66" s="7"/>
      <c r="E66" s="15"/>
      <c r="F66" s="18"/>
      <c r="G66" s="6"/>
      <c r="H66" s="1"/>
    </row>
    <row r="67" spans="1:8" ht="12.75">
      <c r="A67" s="2"/>
      <c r="B67" s="7"/>
      <c r="C67" s="7"/>
      <c r="D67" s="7"/>
      <c r="E67" s="15"/>
      <c r="F67" s="18"/>
      <c r="G67" s="6"/>
      <c r="H67" s="1"/>
    </row>
    <row r="68" spans="1:8" ht="12.75">
      <c r="A68" s="2"/>
      <c r="B68" s="7"/>
      <c r="C68" s="7"/>
      <c r="D68" s="7"/>
      <c r="E68" s="15"/>
      <c r="F68" s="18"/>
      <c r="G68" s="6"/>
      <c r="H68" s="1"/>
    </row>
  </sheetData>
  <mergeCells count="1">
    <mergeCell ref="A1:H1"/>
  </mergeCells>
  <printOptions/>
  <pageMargins left="0.75" right="0.75" top="1" bottom="1" header="0.5" footer="0.5"/>
  <pageSetup horizontalDpi="600" verticalDpi="600" orientation="landscape" scale="89" r:id="rId1"/>
  <ignoredErrors>
    <ignoredError sqref="E7 E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CH2M 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 Moles</dc:creator>
  <cp:keywords/>
  <dc:description/>
  <cp:lastModifiedBy>CH2M HILL</cp:lastModifiedBy>
  <cp:lastPrinted>2006-07-27T17:09:17Z</cp:lastPrinted>
  <dcterms:created xsi:type="dcterms:W3CDTF">2005-11-15T16:09:21Z</dcterms:created>
  <dcterms:modified xsi:type="dcterms:W3CDTF">2007-05-07T19:47:28Z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